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t\Statewide Model\projects\Tiger2\FRA70_71\2021\"/>
    </mc:Choice>
  </mc:AlternateContent>
  <xr:revisionPtr revIDLastSave="0" documentId="13_ncr:1_{A418B290-1E1C-4E80-ADF4-A7E0936468AA}" xr6:coauthVersionLast="36" xr6:coauthVersionMax="36" xr10:uidLastSave="{00000000-0000-0000-0000-000000000000}"/>
  <bookViews>
    <workbookView xWindow="45" yWindow="-165" windowWidth="24465" windowHeight="9750" activeTab="1" xr2:uid="{00000000-000D-0000-FFFF-FFFF00000000}"/>
  </bookViews>
  <sheets>
    <sheet name="TIGER" sheetId="5" r:id="rId1"/>
    <sheet name="BC" sheetId="1" r:id="rId2"/>
    <sheet name="2010 NB" sheetId="4" r:id="rId3"/>
    <sheet name="2010 BD" sheetId="6" r:id="rId4"/>
    <sheet name="2030 NB" sheetId="7" r:id="rId5"/>
    <sheet name="2030 BD" sheetId="8" r:id="rId6"/>
    <sheet name="definitions" sheetId="2" r:id="rId7"/>
    <sheet name="AQ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7" i="1" l="1"/>
  <c r="A97" i="1"/>
  <c r="A98" i="1" s="1"/>
  <c r="A99" i="1" s="1"/>
  <c r="A100" i="1" s="1"/>
  <c r="A101" i="1" s="1"/>
  <c r="A102" i="1" s="1"/>
  <c r="A103" i="1" s="1"/>
  <c r="A104" i="1" s="1"/>
  <c r="A105" i="1" s="1"/>
  <c r="A96" i="1"/>
  <c r="A48" i="1"/>
  <c r="A49" i="1" s="1"/>
  <c r="A50" i="1" s="1"/>
  <c r="A51" i="1" s="1"/>
  <c r="A52" i="1" s="1"/>
  <c r="A53" i="1" s="1"/>
  <c r="A54" i="1" s="1"/>
  <c r="A55" i="1" s="1"/>
  <c r="A56" i="1" s="1"/>
  <c r="A47" i="1"/>
  <c r="K21" i="3"/>
  <c r="C5" i="5" l="1"/>
  <c r="J38" i="8" l="1"/>
  <c r="AV2" i="8" s="1"/>
  <c r="AL3" i="1" s="1"/>
  <c r="AN3" i="1" s="1"/>
  <c r="J38" i="7"/>
  <c r="AV2" i="7" s="1"/>
  <c r="AL4" i="1" s="1"/>
  <c r="J38" i="6"/>
  <c r="AV2" i="6" s="1"/>
  <c r="AL5" i="1" s="1"/>
  <c r="AN5" i="1" s="1"/>
  <c r="J38" i="4"/>
  <c r="AV2" i="4" s="1"/>
  <c r="AL6" i="1" s="1"/>
  <c r="AN6" i="1" s="1"/>
  <c r="J34" i="3"/>
  <c r="M20" i="3"/>
  <c r="H29" i="3" s="1"/>
  <c r="O37" i="5" s="1"/>
  <c r="L20" i="3"/>
  <c r="G29" i="3" s="1"/>
  <c r="Q37" i="5" s="1"/>
  <c r="K20" i="3"/>
  <c r="F29" i="3" s="1"/>
  <c r="J20" i="3"/>
  <c r="M19" i="3"/>
  <c r="L19" i="3"/>
  <c r="K19" i="3"/>
  <c r="J19" i="3"/>
  <c r="M18" i="3"/>
  <c r="L18" i="3"/>
  <c r="K18" i="3"/>
  <c r="J29" i="3" s="1"/>
  <c r="J18" i="3"/>
  <c r="E29" i="3" s="1"/>
  <c r="M17" i="3"/>
  <c r="L17" i="3"/>
  <c r="K17" i="3"/>
  <c r="J17" i="3"/>
  <c r="M16" i="3"/>
  <c r="L16" i="3"/>
  <c r="K16" i="3"/>
  <c r="J16" i="3"/>
  <c r="M15" i="3"/>
  <c r="H28" i="3" s="1"/>
  <c r="O36" i="5" s="1"/>
  <c r="P36" i="5" s="1"/>
  <c r="L15" i="3"/>
  <c r="G28" i="3" s="1"/>
  <c r="Q36" i="5" s="1"/>
  <c r="R36" i="5" s="1"/>
  <c r="K15" i="3"/>
  <c r="F28" i="3" s="1"/>
  <c r="J15" i="3"/>
  <c r="M14" i="3"/>
  <c r="L14" i="3"/>
  <c r="K14" i="3"/>
  <c r="J14" i="3"/>
  <c r="M13" i="3"/>
  <c r="L13" i="3"/>
  <c r="K13" i="3"/>
  <c r="J28" i="3" s="1"/>
  <c r="M36" i="5" s="1"/>
  <c r="N36" i="5" s="1"/>
  <c r="J13" i="3"/>
  <c r="E28" i="3" s="1"/>
  <c r="K36" i="5" s="1"/>
  <c r="L36" i="5" s="1"/>
  <c r="M12" i="3"/>
  <c r="L12" i="3"/>
  <c r="K12" i="3"/>
  <c r="J12" i="3"/>
  <c r="M11" i="3"/>
  <c r="L11" i="3"/>
  <c r="K11" i="3"/>
  <c r="J11" i="3"/>
  <c r="M10" i="3"/>
  <c r="H27" i="3" s="1"/>
  <c r="L10" i="3"/>
  <c r="G27" i="3" s="1"/>
  <c r="K10" i="3"/>
  <c r="F27" i="3" s="1"/>
  <c r="J10" i="3"/>
  <c r="M9" i="3"/>
  <c r="L9" i="3"/>
  <c r="K9" i="3"/>
  <c r="J9" i="3"/>
  <c r="M8" i="3"/>
  <c r="L8" i="3"/>
  <c r="K8" i="3"/>
  <c r="J27" i="3" s="1"/>
  <c r="J8" i="3"/>
  <c r="E27" i="3" s="1"/>
  <c r="M7" i="3"/>
  <c r="L7" i="3"/>
  <c r="K7" i="3"/>
  <c r="J7" i="3"/>
  <c r="M6" i="3"/>
  <c r="L6" i="3"/>
  <c r="K6" i="3"/>
  <c r="J6" i="3"/>
  <c r="M5" i="3"/>
  <c r="H26" i="3" s="1"/>
  <c r="O34" i="5" s="1"/>
  <c r="P34" i="5" s="1"/>
  <c r="L5" i="3"/>
  <c r="G26" i="3" s="1"/>
  <c r="Q34" i="5" s="1"/>
  <c r="R34" i="5" s="1"/>
  <c r="K5" i="3"/>
  <c r="F26" i="3" s="1"/>
  <c r="J5" i="3"/>
  <c r="M4" i="3"/>
  <c r="L4" i="3"/>
  <c r="G35" i="3" s="1"/>
  <c r="K4" i="3"/>
  <c r="J4" i="3"/>
  <c r="M3" i="3"/>
  <c r="L3" i="3"/>
  <c r="K3" i="3"/>
  <c r="J26" i="3" s="1"/>
  <c r="M34" i="5" s="1"/>
  <c r="N34" i="5" s="1"/>
  <c r="J3" i="3"/>
  <c r="E26" i="3" s="1"/>
  <c r="K34" i="5" s="1"/>
  <c r="L34" i="5" s="1"/>
  <c r="M2" i="3"/>
  <c r="L2" i="3"/>
  <c r="K2" i="3"/>
  <c r="J2" i="3"/>
  <c r="D29" i="3"/>
  <c r="D38" i="3" s="1"/>
  <c r="D28" i="3"/>
  <c r="D37" i="3" s="1"/>
  <c r="D27" i="3"/>
  <c r="D36" i="3" s="1"/>
  <c r="D26" i="3"/>
  <c r="D35" i="3" s="1"/>
  <c r="H25" i="3"/>
  <c r="H34" i="3" s="1"/>
  <c r="G25" i="3"/>
  <c r="G34" i="3" s="1"/>
  <c r="F25" i="3"/>
  <c r="F34" i="3" s="1"/>
  <c r="E25" i="3"/>
  <c r="E34" i="3" s="1"/>
  <c r="R37" i="5" l="1"/>
  <c r="P37" i="5"/>
  <c r="H35" i="3"/>
  <c r="E35" i="3"/>
  <c r="P4" i="5"/>
  <c r="G37" i="3"/>
  <c r="R4" i="5"/>
  <c r="F37" i="3"/>
  <c r="N4" i="5"/>
  <c r="L4" i="5"/>
  <c r="F31" i="3"/>
  <c r="F38" i="3"/>
  <c r="G38" i="3"/>
  <c r="E38" i="3"/>
  <c r="F35" i="3"/>
  <c r="F30" i="3"/>
  <c r="Q35" i="5"/>
  <c r="G30" i="3"/>
  <c r="F36" i="3"/>
  <c r="G36" i="3"/>
  <c r="G39" i="3" s="1"/>
  <c r="H36" i="3"/>
  <c r="G31" i="3"/>
  <c r="J35" i="3"/>
  <c r="H30" i="3"/>
  <c r="O35" i="5"/>
  <c r="J30" i="3"/>
  <c r="M35" i="5"/>
  <c r="J36" i="3"/>
  <c r="K35" i="5"/>
  <c r="E30" i="3"/>
  <c r="E36" i="3"/>
  <c r="H38" i="3"/>
  <c r="H31" i="3"/>
  <c r="H37" i="3"/>
  <c r="J37" i="3"/>
  <c r="E31" i="3"/>
  <c r="E37" i="3"/>
  <c r="J31" i="3"/>
  <c r="M37" i="5"/>
  <c r="J38" i="3"/>
  <c r="K37" i="5"/>
  <c r="L26" i="3"/>
  <c r="I34" i="5"/>
  <c r="J34" i="5" s="1"/>
  <c r="AN4" i="1"/>
  <c r="AL8" i="1"/>
  <c r="AL32" i="1" s="1"/>
  <c r="AL81" i="1" s="1"/>
  <c r="L28" i="3"/>
  <c r="I36" i="5"/>
  <c r="J36" i="5" s="1"/>
  <c r="L29" i="3"/>
  <c r="AN9" i="1"/>
  <c r="AN17" i="1" s="1"/>
  <c r="I37" i="5"/>
  <c r="AL9" i="1"/>
  <c r="AL12" i="1" s="1"/>
  <c r="J37" i="8"/>
  <c r="AU2" i="8" s="1"/>
  <c r="AK3" i="1" s="1"/>
  <c r="F34" i="5" s="1"/>
  <c r="H34" i="5" s="1"/>
  <c r="J36" i="8"/>
  <c r="AT2" i="8" s="1"/>
  <c r="AJ3" i="1" s="1"/>
  <c r="E34" i="5" s="1"/>
  <c r="G34" i="5" s="1"/>
  <c r="J37" i="7"/>
  <c r="AU2" i="7" s="1"/>
  <c r="AK4" i="1" s="1"/>
  <c r="J36" i="7"/>
  <c r="AT2" i="7" s="1"/>
  <c r="AJ4" i="1" s="1"/>
  <c r="E35" i="5" s="1"/>
  <c r="J37" i="6"/>
  <c r="AU2" i="6" s="1"/>
  <c r="AK5" i="1" s="1"/>
  <c r="F36" i="5" s="1"/>
  <c r="H36" i="5" s="1"/>
  <c r="J36" i="6"/>
  <c r="AT2" i="6" s="1"/>
  <c r="AJ5" i="1" s="1"/>
  <c r="J37" i="4"/>
  <c r="AU2" i="4" s="1"/>
  <c r="AK6" i="1" s="1"/>
  <c r="J36" i="4"/>
  <c r="AT2" i="4" s="1"/>
  <c r="AJ6" i="1" s="1"/>
  <c r="E37" i="5" s="1"/>
  <c r="J35" i="8"/>
  <c r="AS2" i="8" s="1"/>
  <c r="AI3" i="1" s="1"/>
  <c r="J34" i="8"/>
  <c r="AR2" i="8" s="1"/>
  <c r="AH3" i="1" s="1"/>
  <c r="J33" i="8"/>
  <c r="AQ2" i="8" s="1"/>
  <c r="AG3" i="1" s="1"/>
  <c r="J32" i="8"/>
  <c r="AP2" i="8" s="1"/>
  <c r="AF3" i="1" s="1"/>
  <c r="J31" i="8"/>
  <c r="AO2" i="8" s="1"/>
  <c r="AE3" i="1" s="1"/>
  <c r="U34" i="5" s="1"/>
  <c r="V34" i="5" s="1"/>
  <c r="J30" i="8"/>
  <c r="AN2" i="8" s="1"/>
  <c r="AD3" i="1" s="1"/>
  <c r="S34" i="5" s="1"/>
  <c r="T34" i="5" s="1"/>
  <c r="J29" i="8"/>
  <c r="AM2" i="8" s="1"/>
  <c r="AC3" i="1" s="1"/>
  <c r="J28" i="8"/>
  <c r="AL2" i="8" s="1"/>
  <c r="AB3" i="1" s="1"/>
  <c r="J27" i="8"/>
  <c r="AK2" i="8" s="1"/>
  <c r="AA3" i="1" s="1"/>
  <c r="J26" i="8"/>
  <c r="AJ2" i="8" s="1"/>
  <c r="Z3" i="1" s="1"/>
  <c r="J25" i="8"/>
  <c r="AI2" i="8" s="1"/>
  <c r="Y3" i="1" s="1"/>
  <c r="J24" i="8"/>
  <c r="AH2" i="8" s="1"/>
  <c r="X3" i="1" s="1"/>
  <c r="J23" i="8"/>
  <c r="AG2" i="8" s="1"/>
  <c r="W3" i="1" s="1"/>
  <c r="J22" i="8"/>
  <c r="AF2" i="8" s="1"/>
  <c r="V3" i="1" s="1"/>
  <c r="J20" i="8"/>
  <c r="AD2" i="8" s="1"/>
  <c r="T3" i="1" s="1"/>
  <c r="J19" i="8"/>
  <c r="AC2" i="8" s="1"/>
  <c r="S3" i="1" s="1"/>
  <c r="J18" i="8"/>
  <c r="AB2" i="8" s="1"/>
  <c r="R3" i="1" s="1"/>
  <c r="J16" i="8"/>
  <c r="Z2" i="8" s="1"/>
  <c r="P3" i="1" s="1"/>
  <c r="J15" i="8"/>
  <c r="Y2" i="8" s="1"/>
  <c r="O3" i="1" s="1"/>
  <c r="J14" i="8"/>
  <c r="J13" i="8"/>
  <c r="W2" i="8" s="1"/>
  <c r="M3" i="1" s="1"/>
  <c r="J12" i="8"/>
  <c r="V2" i="8" s="1"/>
  <c r="L3" i="1" s="1"/>
  <c r="J11" i="8"/>
  <c r="U2" i="8" s="1"/>
  <c r="K3" i="1" s="1"/>
  <c r="J10" i="8"/>
  <c r="T2" i="8" s="1"/>
  <c r="J3" i="1" s="1"/>
  <c r="J9" i="8"/>
  <c r="S2" i="8" s="1"/>
  <c r="I3" i="1" s="1"/>
  <c r="J8" i="8"/>
  <c r="R2" i="8" s="1"/>
  <c r="H3" i="1" s="1"/>
  <c r="J7" i="8"/>
  <c r="Q2" i="8" s="1"/>
  <c r="G3" i="1" s="1"/>
  <c r="J6" i="8"/>
  <c r="P2" i="8" s="1"/>
  <c r="F3" i="1" s="1"/>
  <c r="J5" i="8"/>
  <c r="O2" i="8" s="1"/>
  <c r="E3" i="1" s="1"/>
  <c r="J4" i="8"/>
  <c r="N2" i="8" s="1"/>
  <c r="D3" i="1" s="1"/>
  <c r="J3" i="8"/>
  <c r="M2" i="8" s="1"/>
  <c r="C3" i="1" s="1"/>
  <c r="J2" i="8"/>
  <c r="L2" i="8" s="1"/>
  <c r="B3" i="1" s="1"/>
  <c r="J35" i="7"/>
  <c r="AS2" i="7" s="1"/>
  <c r="AI4" i="1" s="1"/>
  <c r="J34" i="7"/>
  <c r="AR2" i="7" s="1"/>
  <c r="AH4" i="1" s="1"/>
  <c r="J33" i="7"/>
  <c r="AQ2" i="7" s="1"/>
  <c r="AG4" i="1" s="1"/>
  <c r="J32" i="7"/>
  <c r="AP2" i="7" s="1"/>
  <c r="AF4" i="1" s="1"/>
  <c r="J31" i="7"/>
  <c r="AO2" i="7" s="1"/>
  <c r="AE4" i="1" s="1"/>
  <c r="U35" i="5" s="1"/>
  <c r="V35" i="5" s="1"/>
  <c r="J30" i="7"/>
  <c r="AN2" i="7" s="1"/>
  <c r="AD4" i="1" s="1"/>
  <c r="S35" i="5" s="1"/>
  <c r="T35" i="5" s="1"/>
  <c r="J29" i="7"/>
  <c r="AM2" i="7" s="1"/>
  <c r="AC4" i="1" s="1"/>
  <c r="J28" i="7"/>
  <c r="AL2" i="7" s="1"/>
  <c r="AB4" i="1" s="1"/>
  <c r="J27" i="7"/>
  <c r="AK2" i="7" s="1"/>
  <c r="AA4" i="1" s="1"/>
  <c r="J26" i="7"/>
  <c r="AJ2" i="7" s="1"/>
  <c r="Z4" i="1" s="1"/>
  <c r="J25" i="7"/>
  <c r="AI2" i="7" s="1"/>
  <c r="Y4" i="1" s="1"/>
  <c r="J24" i="7"/>
  <c r="AH2" i="7" s="1"/>
  <c r="X4" i="1" s="1"/>
  <c r="J23" i="7"/>
  <c r="AG2" i="7" s="1"/>
  <c r="W4" i="1" s="1"/>
  <c r="J22" i="7"/>
  <c r="AF2" i="7" s="1"/>
  <c r="V4" i="1" s="1"/>
  <c r="J20" i="7"/>
  <c r="AD2" i="7" s="1"/>
  <c r="T4" i="1" s="1"/>
  <c r="J19" i="7"/>
  <c r="AC2" i="7" s="1"/>
  <c r="S4" i="1" s="1"/>
  <c r="J18" i="7"/>
  <c r="AB2" i="7" s="1"/>
  <c r="R4" i="1" s="1"/>
  <c r="J16" i="7"/>
  <c r="Z2" i="7" s="1"/>
  <c r="P4" i="1" s="1"/>
  <c r="J15" i="7"/>
  <c r="Y2" i="7" s="1"/>
  <c r="O4" i="1" s="1"/>
  <c r="J14" i="7"/>
  <c r="J13" i="7"/>
  <c r="W2" i="7" s="1"/>
  <c r="M4" i="1" s="1"/>
  <c r="J12" i="7"/>
  <c r="V2" i="7" s="1"/>
  <c r="L4" i="1" s="1"/>
  <c r="J11" i="7"/>
  <c r="U2" i="7" s="1"/>
  <c r="K4" i="1" s="1"/>
  <c r="J10" i="7"/>
  <c r="T2" i="7" s="1"/>
  <c r="J4" i="1" s="1"/>
  <c r="J9" i="7"/>
  <c r="S2" i="7" s="1"/>
  <c r="I4" i="1" s="1"/>
  <c r="J8" i="7"/>
  <c r="R2" i="7" s="1"/>
  <c r="H4" i="1" s="1"/>
  <c r="J7" i="7"/>
  <c r="Q2" i="7" s="1"/>
  <c r="G4" i="1" s="1"/>
  <c r="J6" i="7"/>
  <c r="P2" i="7" s="1"/>
  <c r="F4" i="1" s="1"/>
  <c r="J5" i="7"/>
  <c r="O2" i="7" s="1"/>
  <c r="E4" i="1" s="1"/>
  <c r="J4" i="7"/>
  <c r="N2" i="7" s="1"/>
  <c r="D4" i="1" s="1"/>
  <c r="J3" i="7"/>
  <c r="M2" i="7" s="1"/>
  <c r="C4" i="1" s="1"/>
  <c r="J2" i="7"/>
  <c r="L2" i="7" s="1"/>
  <c r="B4" i="1" s="1"/>
  <c r="J35" i="6"/>
  <c r="AS2" i="6" s="1"/>
  <c r="AI5" i="1" s="1"/>
  <c r="J34" i="6"/>
  <c r="AR2" i="6" s="1"/>
  <c r="AH5" i="1" s="1"/>
  <c r="J33" i="6"/>
  <c r="AQ2" i="6" s="1"/>
  <c r="AG5" i="1" s="1"/>
  <c r="J32" i="6"/>
  <c r="AP2" i="6" s="1"/>
  <c r="AF5" i="1" s="1"/>
  <c r="J31" i="6"/>
  <c r="AO2" i="6" s="1"/>
  <c r="AE5" i="1" s="1"/>
  <c r="U36" i="5" s="1"/>
  <c r="V36" i="5" s="1"/>
  <c r="J30" i="6"/>
  <c r="AN2" i="6" s="1"/>
  <c r="AD5" i="1" s="1"/>
  <c r="S36" i="5" s="1"/>
  <c r="T36" i="5" s="1"/>
  <c r="J29" i="6"/>
  <c r="AM2" i="6" s="1"/>
  <c r="AC5" i="1" s="1"/>
  <c r="J28" i="6"/>
  <c r="AL2" i="6" s="1"/>
  <c r="AB5" i="1" s="1"/>
  <c r="J27" i="6"/>
  <c r="AK2" i="6" s="1"/>
  <c r="AA5" i="1" s="1"/>
  <c r="J26" i="6"/>
  <c r="AJ2" i="6" s="1"/>
  <c r="Z5" i="1" s="1"/>
  <c r="J25" i="6"/>
  <c r="AI2" i="6" s="1"/>
  <c r="Y5" i="1" s="1"/>
  <c r="J24" i="6"/>
  <c r="AH2" i="6" s="1"/>
  <c r="X5" i="1" s="1"/>
  <c r="J23" i="6"/>
  <c r="AG2" i="6" s="1"/>
  <c r="W5" i="1" s="1"/>
  <c r="J22" i="6"/>
  <c r="AF2" i="6" s="1"/>
  <c r="V5" i="1" s="1"/>
  <c r="J20" i="6"/>
  <c r="AD2" i="6" s="1"/>
  <c r="T5" i="1" s="1"/>
  <c r="J19" i="6"/>
  <c r="AC2" i="6" s="1"/>
  <c r="S5" i="1" s="1"/>
  <c r="J18" i="6"/>
  <c r="AB2" i="6" s="1"/>
  <c r="R5" i="1" s="1"/>
  <c r="J16" i="6"/>
  <c r="Z2" i="6" s="1"/>
  <c r="P5" i="1" s="1"/>
  <c r="J15" i="6"/>
  <c r="Y2" i="6" s="1"/>
  <c r="O5" i="1" s="1"/>
  <c r="J14" i="6"/>
  <c r="J13" i="6"/>
  <c r="W2" i="6" s="1"/>
  <c r="M5" i="1" s="1"/>
  <c r="J12" i="6"/>
  <c r="V2" i="6" s="1"/>
  <c r="L5" i="1" s="1"/>
  <c r="J11" i="6"/>
  <c r="U2" i="6" s="1"/>
  <c r="K5" i="1" s="1"/>
  <c r="J10" i="6"/>
  <c r="T2" i="6" s="1"/>
  <c r="J5" i="1" s="1"/>
  <c r="J9" i="6"/>
  <c r="S2" i="6" s="1"/>
  <c r="I5" i="1" s="1"/>
  <c r="J8" i="6"/>
  <c r="R2" i="6" s="1"/>
  <c r="H5" i="1" s="1"/>
  <c r="J7" i="6"/>
  <c r="Q2" i="6" s="1"/>
  <c r="G5" i="1" s="1"/>
  <c r="J6" i="6"/>
  <c r="P2" i="6" s="1"/>
  <c r="F5" i="1" s="1"/>
  <c r="J5" i="6"/>
  <c r="O2" i="6" s="1"/>
  <c r="E5" i="1" s="1"/>
  <c r="J4" i="6"/>
  <c r="N2" i="6" s="1"/>
  <c r="D5" i="1" s="1"/>
  <c r="J3" i="6"/>
  <c r="M2" i="6" s="1"/>
  <c r="C5" i="1" s="1"/>
  <c r="J2" i="6"/>
  <c r="L2" i="6" s="1"/>
  <c r="B5" i="1" s="1"/>
  <c r="J7" i="4"/>
  <c r="J6" i="4"/>
  <c r="J5" i="4"/>
  <c r="J35" i="4"/>
  <c r="J34" i="4"/>
  <c r="AL56" i="1" l="1"/>
  <c r="AL105" i="1" s="1"/>
  <c r="AL52" i="1"/>
  <c r="AL101" i="1" s="1"/>
  <c r="AL48" i="1"/>
  <c r="AL97" i="1" s="1"/>
  <c r="AL53" i="1"/>
  <c r="AL102" i="1" s="1"/>
  <c r="AL49" i="1"/>
  <c r="AL98" i="1" s="1"/>
  <c r="AL50" i="1"/>
  <c r="AL99" i="1" s="1"/>
  <c r="AL54" i="1"/>
  <c r="AL103" i="1" s="1"/>
  <c r="AL47" i="1"/>
  <c r="AL96" i="1" s="1"/>
  <c r="AL55" i="1"/>
  <c r="AL104" i="1" s="1"/>
  <c r="AL51" i="1"/>
  <c r="AL100" i="1" s="1"/>
  <c r="T5" i="5"/>
  <c r="T4" i="5"/>
  <c r="AL44" i="1"/>
  <c r="AL93" i="1" s="1"/>
  <c r="AL46" i="1"/>
  <c r="AL95" i="1" s="1"/>
  <c r="AL42" i="1"/>
  <c r="AL91" i="1" s="1"/>
  <c r="AL45" i="1"/>
  <c r="AL94" i="1" s="1"/>
  <c r="AL41" i="1"/>
  <c r="AL90" i="1" s="1"/>
  <c r="AL43" i="1"/>
  <c r="AL92" i="1" s="1"/>
  <c r="V4" i="5"/>
  <c r="V5" i="5"/>
  <c r="AN16" i="1"/>
  <c r="L37" i="5"/>
  <c r="N37" i="5"/>
  <c r="G40" i="3"/>
  <c r="L31" i="3"/>
  <c r="H39" i="3"/>
  <c r="E39" i="3"/>
  <c r="F40" i="3"/>
  <c r="J40" i="3"/>
  <c r="E40" i="3"/>
  <c r="H5" i="5"/>
  <c r="H4" i="5"/>
  <c r="J4" i="5"/>
  <c r="AN15" i="1"/>
  <c r="R35" i="5"/>
  <c r="Q4" i="5"/>
  <c r="L35" i="5"/>
  <c r="K4" i="5"/>
  <c r="N35" i="5"/>
  <c r="M4" i="5"/>
  <c r="P35" i="5"/>
  <c r="O4" i="5"/>
  <c r="G37" i="5"/>
  <c r="E4" i="5"/>
  <c r="AL40" i="1"/>
  <c r="AL89" i="1" s="1"/>
  <c r="AL31" i="1"/>
  <c r="AL80" i="1" s="1"/>
  <c r="AL23" i="1"/>
  <c r="AL72" i="1" s="1"/>
  <c r="AL35" i="1"/>
  <c r="AL84" i="1" s="1"/>
  <c r="AL38" i="1"/>
  <c r="AL87" i="1" s="1"/>
  <c r="AL29" i="1"/>
  <c r="AL78" i="1" s="1"/>
  <c r="AL34" i="1"/>
  <c r="AL83" i="1" s="1"/>
  <c r="AL25" i="1"/>
  <c r="AL74" i="1" s="1"/>
  <c r="AL33" i="1"/>
  <c r="AL82" i="1" s="1"/>
  <c r="AL22" i="1"/>
  <c r="AL71" i="1" s="1"/>
  <c r="AL21" i="1"/>
  <c r="AL70" i="1" s="1"/>
  <c r="AL19" i="1"/>
  <c r="AL68" i="1" s="1"/>
  <c r="AL14" i="1"/>
  <c r="AL36" i="1"/>
  <c r="AL85" i="1" s="1"/>
  <c r="AL26" i="1"/>
  <c r="AL75" i="1" s="1"/>
  <c r="AL17" i="1"/>
  <c r="AL66" i="1" s="1"/>
  <c r="AL39" i="1"/>
  <c r="AL88" i="1" s="1"/>
  <c r="AL30" i="1"/>
  <c r="AL79" i="1" s="1"/>
  <c r="AL16" i="1"/>
  <c r="AL18" i="1"/>
  <c r="AL67" i="1" s="1"/>
  <c r="AL13" i="1"/>
  <c r="AL37" i="1"/>
  <c r="AL86" i="1" s="1"/>
  <c r="AL27" i="1"/>
  <c r="AL76" i="1" s="1"/>
  <c r="AL28" i="1"/>
  <c r="AL77" i="1" s="1"/>
  <c r="AL20" i="1"/>
  <c r="AL69" i="1" s="1"/>
  <c r="AL15" i="1"/>
  <c r="AL24" i="1"/>
  <c r="AL73" i="1" s="1"/>
  <c r="J37" i="5"/>
  <c r="H40" i="3"/>
  <c r="J39" i="3"/>
  <c r="F39" i="3"/>
  <c r="AN8" i="1"/>
  <c r="AN32" i="1" s="1"/>
  <c r="AN19" i="1" s="1"/>
  <c r="AN68" i="1" s="1"/>
  <c r="L27" i="3"/>
  <c r="L30" i="3" s="1"/>
  <c r="I35" i="5"/>
  <c r="J35" i="5" s="1"/>
  <c r="AN66" i="1"/>
  <c r="G35" i="5"/>
  <c r="J17" i="8"/>
  <c r="AA2" i="8" s="1"/>
  <c r="Q3" i="1" s="1"/>
  <c r="AK8" i="1"/>
  <c r="AK32" i="1" s="1"/>
  <c r="AK81" i="1" s="1"/>
  <c r="F35" i="5"/>
  <c r="H35" i="5" s="1"/>
  <c r="AJ9" i="1"/>
  <c r="E36" i="5"/>
  <c r="G36" i="5" s="1"/>
  <c r="F37" i="5"/>
  <c r="F10" i="5" s="1"/>
  <c r="AK9" i="1"/>
  <c r="AK12" i="1" s="1"/>
  <c r="AI8" i="1"/>
  <c r="AI32" i="1" s="1"/>
  <c r="AI81" i="1" s="1"/>
  <c r="AJ8" i="1"/>
  <c r="AJ32" i="1" s="1"/>
  <c r="AJ81" i="1" s="1"/>
  <c r="X2" i="8"/>
  <c r="N3" i="1" s="1"/>
  <c r="J21" i="8"/>
  <c r="AE2" i="8" s="1"/>
  <c r="U3" i="1" s="1"/>
  <c r="J17" i="7"/>
  <c r="AA2" i="7" s="1"/>
  <c r="Q4" i="1" s="1"/>
  <c r="X2" i="7"/>
  <c r="N4" i="1" s="1"/>
  <c r="J21" i="7"/>
  <c r="AE2" i="7" s="1"/>
  <c r="U4" i="1" s="1"/>
  <c r="J17" i="6"/>
  <c r="AA2" i="6" s="1"/>
  <c r="Q5" i="1" s="1"/>
  <c r="X2" i="6"/>
  <c r="N5" i="1" s="1"/>
  <c r="J21" i="6"/>
  <c r="AE2" i="6" s="1"/>
  <c r="U5" i="1" s="1"/>
  <c r="AR2" i="4"/>
  <c r="AH6" i="1" s="1"/>
  <c r="J33" i="4"/>
  <c r="AQ2" i="4" s="1"/>
  <c r="AG6" i="1" s="1"/>
  <c r="J32" i="4"/>
  <c r="AP2" i="4" s="1"/>
  <c r="AF6" i="1" s="1"/>
  <c r="J31" i="4"/>
  <c r="AO2" i="4" s="1"/>
  <c r="AE6" i="1" s="1"/>
  <c r="U37" i="5" s="1"/>
  <c r="J30" i="4"/>
  <c r="AN2" i="4" s="1"/>
  <c r="AD6" i="1" s="1"/>
  <c r="S37" i="5" s="1"/>
  <c r="J29" i="4"/>
  <c r="AM2" i="4" s="1"/>
  <c r="AC6" i="1" s="1"/>
  <c r="J28" i="4"/>
  <c r="AL2" i="4" s="1"/>
  <c r="AB6" i="1" s="1"/>
  <c r="J27" i="4"/>
  <c r="AK2" i="4" s="1"/>
  <c r="AA6" i="1" s="1"/>
  <c r="J26" i="4"/>
  <c r="AJ2" i="4" s="1"/>
  <c r="Z6" i="1" s="1"/>
  <c r="J25" i="4"/>
  <c r="AI2" i="4" s="1"/>
  <c r="Y6" i="1" s="1"/>
  <c r="J24" i="4"/>
  <c r="AH2" i="4" s="1"/>
  <c r="X6" i="1" s="1"/>
  <c r="J23" i="4"/>
  <c r="AG2" i="4" s="1"/>
  <c r="W6" i="1" s="1"/>
  <c r="J22" i="4"/>
  <c r="AF2" i="4" s="1"/>
  <c r="V6" i="1" s="1"/>
  <c r="J20" i="4"/>
  <c r="AD2" i="4" s="1"/>
  <c r="T6" i="1" s="1"/>
  <c r="J19" i="4"/>
  <c r="AC2" i="4" s="1"/>
  <c r="S6" i="1" s="1"/>
  <c r="J18" i="4"/>
  <c r="AB2" i="4" s="1"/>
  <c r="R6" i="1" s="1"/>
  <c r="J16" i="4"/>
  <c r="Z2" i="4" s="1"/>
  <c r="P6" i="1" s="1"/>
  <c r="J15" i="4"/>
  <c r="Y2" i="4" s="1"/>
  <c r="O6" i="1" s="1"/>
  <c r="J14" i="4"/>
  <c r="J13" i="4"/>
  <c r="W2" i="4" s="1"/>
  <c r="M6" i="1" s="1"/>
  <c r="J12" i="4"/>
  <c r="V2" i="4" s="1"/>
  <c r="L6" i="1" s="1"/>
  <c r="J11" i="4"/>
  <c r="U2" i="4" s="1"/>
  <c r="K6" i="1" s="1"/>
  <c r="J10" i="4"/>
  <c r="T2" i="4" s="1"/>
  <c r="J6" i="1" s="1"/>
  <c r="J9" i="4"/>
  <c r="S2" i="4" s="1"/>
  <c r="I6" i="1" s="1"/>
  <c r="J8" i="4"/>
  <c r="R2" i="4" s="1"/>
  <c r="H6" i="1" s="1"/>
  <c r="J4" i="4"/>
  <c r="N2" i="4" s="1"/>
  <c r="D6" i="1" s="1"/>
  <c r="J3" i="4"/>
  <c r="M2" i="4" s="1"/>
  <c r="C6" i="1" s="1"/>
  <c r="AS2" i="4"/>
  <c r="AI6" i="1" s="1"/>
  <c r="AI9" i="1" s="1"/>
  <c r="AI12" i="1" s="1"/>
  <c r="Q2" i="4"/>
  <c r="G6" i="1" s="1"/>
  <c r="P2" i="4"/>
  <c r="F6" i="1" s="1"/>
  <c r="O2" i="4"/>
  <c r="E6" i="1" s="1"/>
  <c r="J2" i="4"/>
  <c r="L2" i="4" s="1"/>
  <c r="B6" i="1" s="1"/>
  <c r="AN54" i="1" l="1"/>
  <c r="AN103" i="1" s="1"/>
  <c r="AI54" i="1"/>
  <c r="AI103" i="1" s="1"/>
  <c r="AI50" i="1"/>
  <c r="AI99" i="1" s="1"/>
  <c r="AI55" i="1"/>
  <c r="AI104" i="1" s="1"/>
  <c r="AI51" i="1"/>
  <c r="AI100" i="1" s="1"/>
  <c r="AI47" i="1"/>
  <c r="AI96" i="1" s="1"/>
  <c r="AI56" i="1"/>
  <c r="AI105" i="1" s="1"/>
  <c r="AI52" i="1"/>
  <c r="AI101" i="1" s="1"/>
  <c r="AI48" i="1"/>
  <c r="AI97" i="1" s="1"/>
  <c r="AI53" i="1"/>
  <c r="AI102" i="1" s="1"/>
  <c r="AI49" i="1"/>
  <c r="AI98" i="1" s="1"/>
  <c r="AN49" i="1"/>
  <c r="AN98" i="1" s="1"/>
  <c r="AN48" i="1"/>
  <c r="AN97" i="1" s="1"/>
  <c r="AN47" i="1"/>
  <c r="AN96" i="1" s="1"/>
  <c r="AN52" i="1"/>
  <c r="AN101" i="1" s="1"/>
  <c r="AN51" i="1"/>
  <c r="AN100" i="1" s="1"/>
  <c r="AN56" i="1"/>
  <c r="AN105" i="1" s="1"/>
  <c r="AN53" i="1"/>
  <c r="AN102" i="1" s="1"/>
  <c r="AN55" i="1"/>
  <c r="AN104" i="1" s="1"/>
  <c r="AK55" i="1"/>
  <c r="AK104" i="1" s="1"/>
  <c r="AK51" i="1"/>
  <c r="AK100" i="1" s="1"/>
  <c r="AK47" i="1"/>
  <c r="AK96" i="1" s="1"/>
  <c r="AK48" i="1"/>
  <c r="AK97" i="1" s="1"/>
  <c r="AK56" i="1"/>
  <c r="AK105" i="1" s="1"/>
  <c r="AK52" i="1"/>
  <c r="AK101" i="1" s="1"/>
  <c r="AK53" i="1"/>
  <c r="AK102" i="1" s="1"/>
  <c r="AK49" i="1"/>
  <c r="AK98" i="1" s="1"/>
  <c r="AK54" i="1"/>
  <c r="AK103" i="1" s="1"/>
  <c r="AK50" i="1"/>
  <c r="AK99" i="1" s="1"/>
  <c r="AL107" i="1"/>
  <c r="AN50" i="1"/>
  <c r="AN99" i="1" s="1"/>
  <c r="AN42" i="1"/>
  <c r="AN91" i="1" s="1"/>
  <c r="AN46" i="1"/>
  <c r="AN95" i="1" s="1"/>
  <c r="AN41" i="1"/>
  <c r="AN90" i="1" s="1"/>
  <c r="AN43" i="1"/>
  <c r="AN92" i="1" s="1"/>
  <c r="AK46" i="1"/>
  <c r="AK95" i="1" s="1"/>
  <c r="AK44" i="1"/>
  <c r="AK93" i="1" s="1"/>
  <c r="AK41" i="1"/>
  <c r="AK90" i="1" s="1"/>
  <c r="AK45" i="1"/>
  <c r="AK94" i="1" s="1"/>
  <c r="AK43" i="1"/>
  <c r="AK92" i="1" s="1"/>
  <c r="AK42" i="1"/>
  <c r="AK91" i="1" s="1"/>
  <c r="S5" i="5"/>
  <c r="S4" i="5"/>
  <c r="AN45" i="1"/>
  <c r="AN94" i="1" s="1"/>
  <c r="AI43" i="1"/>
  <c r="AI92" i="1" s="1"/>
  <c r="AI44" i="1"/>
  <c r="AI93" i="1" s="1"/>
  <c r="AI45" i="1"/>
  <c r="AI94" i="1" s="1"/>
  <c r="AI41" i="1"/>
  <c r="AI90" i="1" s="1"/>
  <c r="AI42" i="1"/>
  <c r="AI91" i="1" s="1"/>
  <c r="AI46" i="1"/>
  <c r="AI95" i="1" s="1"/>
  <c r="U5" i="5"/>
  <c r="U4" i="5"/>
  <c r="AN44" i="1"/>
  <c r="AN93" i="1" s="1"/>
  <c r="K5" i="5"/>
  <c r="N5" i="5"/>
  <c r="P5" i="5"/>
  <c r="L5" i="5"/>
  <c r="R5" i="5"/>
  <c r="J5" i="5"/>
  <c r="E5" i="5"/>
  <c r="O5" i="5"/>
  <c r="Q5" i="5"/>
  <c r="M5" i="5"/>
  <c r="AN20" i="1"/>
  <c r="AN69" i="1" s="1"/>
  <c r="I4" i="5"/>
  <c r="AN27" i="1"/>
  <c r="AN76" i="1" s="1"/>
  <c r="G4" i="5"/>
  <c r="G5" i="5"/>
  <c r="I5" i="5"/>
  <c r="T37" i="5"/>
  <c r="AK37" i="1"/>
  <c r="AK86" i="1" s="1"/>
  <c r="AK28" i="1"/>
  <c r="AK77" i="1" s="1"/>
  <c r="AK40" i="1"/>
  <c r="AK89" i="1" s="1"/>
  <c r="AK31" i="1"/>
  <c r="AK80" i="1" s="1"/>
  <c r="AK35" i="1"/>
  <c r="AK84" i="1" s="1"/>
  <c r="AK26" i="1"/>
  <c r="AK75" i="1" s="1"/>
  <c r="AK39" i="1"/>
  <c r="AK88" i="1" s="1"/>
  <c r="AK30" i="1"/>
  <c r="AK79" i="1" s="1"/>
  <c r="AK22" i="1"/>
  <c r="AK71" i="1" s="1"/>
  <c r="AK29" i="1"/>
  <c r="AK78" i="1" s="1"/>
  <c r="AK24" i="1"/>
  <c r="AK73" i="1" s="1"/>
  <c r="AK33" i="1"/>
  <c r="AK82" i="1" s="1"/>
  <c r="AK25" i="1"/>
  <c r="AK74" i="1" s="1"/>
  <c r="AK21" i="1"/>
  <c r="AK70" i="1" s="1"/>
  <c r="AK19" i="1"/>
  <c r="AK68" i="1" s="1"/>
  <c r="AK36" i="1"/>
  <c r="AK85" i="1" s="1"/>
  <c r="AK17" i="1"/>
  <c r="AK66" i="1" s="1"/>
  <c r="AK27" i="1"/>
  <c r="AK76" i="1" s="1"/>
  <c r="AK18" i="1"/>
  <c r="AK67" i="1" s="1"/>
  <c r="AK13" i="1"/>
  <c r="AK15" i="1"/>
  <c r="AK20" i="1"/>
  <c r="AK69" i="1" s="1"/>
  <c r="AK16" i="1"/>
  <c r="AK23" i="1"/>
  <c r="AK72" i="1" s="1"/>
  <c r="AK38" i="1"/>
  <c r="AK87" i="1" s="1"/>
  <c r="AK14" i="1"/>
  <c r="AK34" i="1"/>
  <c r="AK83" i="1" s="1"/>
  <c r="AI39" i="1"/>
  <c r="AI88" i="1" s="1"/>
  <c r="AI30" i="1"/>
  <c r="AI79" i="1" s="1"/>
  <c r="AI34" i="1"/>
  <c r="AI83" i="1" s="1"/>
  <c r="AI37" i="1"/>
  <c r="AI86" i="1" s="1"/>
  <c r="AI28" i="1"/>
  <c r="AI77" i="1" s="1"/>
  <c r="AI33" i="1"/>
  <c r="AI82" i="1" s="1"/>
  <c r="AI24" i="1"/>
  <c r="AI73" i="1" s="1"/>
  <c r="AI40" i="1"/>
  <c r="AI89" i="1" s="1"/>
  <c r="AI18" i="1"/>
  <c r="AI67" i="1" s="1"/>
  <c r="AI13" i="1"/>
  <c r="AI29" i="1"/>
  <c r="AI78" i="1" s="1"/>
  <c r="AI25" i="1"/>
  <c r="AI74" i="1" s="1"/>
  <c r="AI22" i="1"/>
  <c r="AI71" i="1" s="1"/>
  <c r="AI38" i="1"/>
  <c r="AI87" i="1" s="1"/>
  <c r="AI20" i="1"/>
  <c r="AI69" i="1" s="1"/>
  <c r="AI15" i="1"/>
  <c r="AI14" i="1"/>
  <c r="AI17" i="1"/>
  <c r="AI66" i="1" s="1"/>
  <c r="AI23" i="1"/>
  <c r="AI72" i="1" s="1"/>
  <c r="AI36" i="1"/>
  <c r="AI85" i="1" s="1"/>
  <c r="AI21" i="1"/>
  <c r="AI70" i="1" s="1"/>
  <c r="AI16" i="1"/>
  <c r="AI26" i="1"/>
  <c r="AI75" i="1" s="1"/>
  <c r="AI19" i="1"/>
  <c r="AI68" i="1" s="1"/>
  <c r="AI31" i="1"/>
  <c r="AI80" i="1" s="1"/>
  <c r="AI35" i="1"/>
  <c r="AI84" i="1" s="1"/>
  <c r="AI27" i="1"/>
  <c r="AI76" i="1" s="1"/>
  <c r="V37" i="5"/>
  <c r="H37" i="5"/>
  <c r="F4" i="5"/>
  <c r="F5" i="5"/>
  <c r="AJ12" i="1"/>
  <c r="AN37" i="1"/>
  <c r="AN86" i="1" s="1"/>
  <c r="AN18" i="1"/>
  <c r="AN67" i="1" s="1"/>
  <c r="AN35" i="1"/>
  <c r="AN84" i="1" s="1"/>
  <c r="AN39" i="1"/>
  <c r="AN88" i="1" s="1"/>
  <c r="AN28" i="1"/>
  <c r="AN77" i="1" s="1"/>
  <c r="AN23" i="1"/>
  <c r="AN72" i="1" s="1"/>
  <c r="AN36" i="1"/>
  <c r="AN85" i="1" s="1"/>
  <c r="AN40" i="1"/>
  <c r="AN89" i="1" s="1"/>
  <c r="AN34" i="1"/>
  <c r="AN83" i="1" s="1"/>
  <c r="AN31" i="1"/>
  <c r="AN80" i="1" s="1"/>
  <c r="AN81" i="1"/>
  <c r="AN25" i="1"/>
  <c r="AN74" i="1" s="1"/>
  <c r="AN33" i="1"/>
  <c r="AN82" i="1" s="1"/>
  <c r="AN24" i="1"/>
  <c r="AN73" i="1" s="1"/>
  <c r="AN22" i="1"/>
  <c r="AN71" i="1" s="1"/>
  <c r="AN38" i="1"/>
  <c r="AN87" i="1" s="1"/>
  <c r="AN21" i="1"/>
  <c r="AN70" i="1" s="1"/>
  <c r="AN30" i="1"/>
  <c r="AN79" i="1" s="1"/>
  <c r="AN29" i="1"/>
  <c r="AN78" i="1" s="1"/>
  <c r="AN26" i="1"/>
  <c r="AN75" i="1" s="1"/>
  <c r="J21" i="4"/>
  <c r="AE2" i="4" s="1"/>
  <c r="U6" i="1" s="1"/>
  <c r="U9" i="1" s="1"/>
  <c r="U12" i="1" s="1"/>
  <c r="J17" i="4"/>
  <c r="AA2" i="4" s="1"/>
  <c r="Q6" i="1" s="1"/>
  <c r="Q9" i="1" s="1"/>
  <c r="Q12" i="1" s="1"/>
  <c r="C6" i="5"/>
  <c r="S6" i="5" s="1"/>
  <c r="X2" i="4"/>
  <c r="N6" i="1" s="1"/>
  <c r="N9" i="1" s="1"/>
  <c r="N12" i="1" s="1"/>
  <c r="AH9" i="1"/>
  <c r="AH12" i="1" s="1"/>
  <c r="AG9" i="1"/>
  <c r="AG12" i="1" s="1"/>
  <c r="AH8" i="1"/>
  <c r="AH32" i="1" s="1"/>
  <c r="AG8" i="1"/>
  <c r="AG32" i="1" s="1"/>
  <c r="B8" i="1"/>
  <c r="B32" i="1" s="1"/>
  <c r="B9" i="1"/>
  <c r="B12" i="1" s="1"/>
  <c r="J8" i="1"/>
  <c r="J32" i="1" s="1"/>
  <c r="Z8" i="1"/>
  <c r="Z32" i="1" s="1"/>
  <c r="U8" i="1"/>
  <c r="U32" i="1" s="1"/>
  <c r="U81" i="1" s="1"/>
  <c r="O8" i="1"/>
  <c r="O32" i="1" s="1"/>
  <c r="R9" i="1"/>
  <c r="R12" i="1" s="1"/>
  <c r="R8" i="1"/>
  <c r="R32" i="1" s="1"/>
  <c r="R81" i="1" s="1"/>
  <c r="AE9" i="1"/>
  <c r="AE12" i="1" s="1"/>
  <c r="AE8" i="1"/>
  <c r="Y9" i="1"/>
  <c r="Y12" i="1" s="1"/>
  <c r="Y8" i="1"/>
  <c r="Y32" i="1" s="1"/>
  <c r="X9" i="1"/>
  <c r="X12" i="1" s="1"/>
  <c r="X8" i="1"/>
  <c r="X32" i="1" s="1"/>
  <c r="X81" i="1" s="1"/>
  <c r="W9" i="1"/>
  <c r="W12" i="1" s="1"/>
  <c r="W8" i="1"/>
  <c r="W32" i="1" s="1"/>
  <c r="W81" i="1" s="1"/>
  <c r="V9" i="1"/>
  <c r="V12" i="1" s="1"/>
  <c r="V8" i="1"/>
  <c r="V32" i="1" s="1"/>
  <c r="V81" i="1" s="1"/>
  <c r="Q8" i="1"/>
  <c r="Q32" i="1" s="1"/>
  <c r="P9" i="1"/>
  <c r="P8" i="1"/>
  <c r="P32" i="1" s="1"/>
  <c r="P81" i="1" s="1"/>
  <c r="O9" i="1"/>
  <c r="O12" i="1" s="1"/>
  <c r="N8" i="1"/>
  <c r="N32" i="1" s="1"/>
  <c r="M9" i="1"/>
  <c r="M12" i="1" s="1"/>
  <c r="M8" i="1"/>
  <c r="M32" i="1" s="1"/>
  <c r="L9" i="1"/>
  <c r="L12" i="1" s="1"/>
  <c r="L8" i="1"/>
  <c r="L32" i="1" s="1"/>
  <c r="K9" i="1"/>
  <c r="K12" i="1" s="1"/>
  <c r="K8" i="1"/>
  <c r="K32" i="1" s="1"/>
  <c r="AF9" i="1"/>
  <c r="AF12" i="1" s="1"/>
  <c r="AF8" i="1"/>
  <c r="AF32" i="1" s="1"/>
  <c r="AF81" i="1" s="1"/>
  <c r="AD9" i="1"/>
  <c r="AD12" i="1" s="1"/>
  <c r="AD8" i="1"/>
  <c r="AD32" i="1" s="1"/>
  <c r="AC9" i="1"/>
  <c r="AC8" i="1"/>
  <c r="AC32" i="1" s="1"/>
  <c r="AC81" i="1" s="1"/>
  <c r="AB9" i="1"/>
  <c r="AB12" i="1" s="1"/>
  <c r="AB8" i="1"/>
  <c r="AB32" i="1" s="1"/>
  <c r="AA9" i="1"/>
  <c r="AA12" i="1" s="1"/>
  <c r="AA8" i="1"/>
  <c r="AA32" i="1" s="1"/>
  <c r="AA81" i="1" s="1"/>
  <c r="Z9" i="1"/>
  <c r="Z12" i="1" s="1"/>
  <c r="T9" i="1"/>
  <c r="T8" i="1"/>
  <c r="T32" i="1" s="1"/>
  <c r="S9" i="1"/>
  <c r="S8" i="1"/>
  <c r="S32" i="1" s="1"/>
  <c r="J9" i="1"/>
  <c r="I9" i="1"/>
  <c r="I12" i="1" s="1"/>
  <c r="I8" i="1"/>
  <c r="I32" i="1" s="1"/>
  <c r="I81" i="1" s="1"/>
  <c r="H9" i="1"/>
  <c r="H12" i="1" s="1"/>
  <c r="H8" i="1"/>
  <c r="H32" i="1" s="1"/>
  <c r="G9" i="1"/>
  <c r="G8" i="1"/>
  <c r="G32" i="1" s="1"/>
  <c r="F9" i="1"/>
  <c r="F12" i="1" s="1"/>
  <c r="F8" i="1"/>
  <c r="F32" i="1" s="1"/>
  <c r="F81" i="1" s="1"/>
  <c r="E9" i="1"/>
  <c r="E8" i="1"/>
  <c r="E32" i="1" s="1"/>
  <c r="E81" i="1" s="1"/>
  <c r="D9" i="1"/>
  <c r="D12" i="1" s="1"/>
  <c r="D8" i="1"/>
  <c r="D32" i="1" s="1"/>
  <c r="C9" i="1"/>
  <c r="C12" i="1" s="1"/>
  <c r="C8" i="1"/>
  <c r="C32" i="1" s="1"/>
  <c r="Y53" i="1" l="1"/>
  <c r="Y102" i="1" s="1"/>
  <c r="Y49" i="1"/>
  <c r="Y98" i="1" s="1"/>
  <c r="Y50" i="1"/>
  <c r="Y99" i="1" s="1"/>
  <c r="Y54" i="1"/>
  <c r="Y103" i="1" s="1"/>
  <c r="Y55" i="1"/>
  <c r="Y104" i="1" s="1"/>
  <c r="Y51" i="1"/>
  <c r="Y100" i="1" s="1"/>
  <c r="Y47" i="1"/>
  <c r="Y96" i="1" s="1"/>
  <c r="Y56" i="1"/>
  <c r="Y105" i="1" s="1"/>
  <c r="Y52" i="1"/>
  <c r="Y101" i="1" s="1"/>
  <c r="Y48" i="1"/>
  <c r="Y97" i="1" s="1"/>
  <c r="AB55" i="1"/>
  <c r="AB104" i="1" s="1"/>
  <c r="AB51" i="1"/>
  <c r="AB100" i="1" s="1"/>
  <c r="AB47" i="1"/>
  <c r="AB96" i="1" s="1"/>
  <c r="AB50" i="1"/>
  <c r="AB99" i="1" s="1"/>
  <c r="AB56" i="1"/>
  <c r="AB105" i="1" s="1"/>
  <c r="AB52" i="1"/>
  <c r="AB101" i="1" s="1"/>
  <c r="AB48" i="1"/>
  <c r="AB97" i="1" s="1"/>
  <c r="AB53" i="1"/>
  <c r="AB102" i="1" s="1"/>
  <c r="AB49" i="1"/>
  <c r="AB98" i="1" s="1"/>
  <c r="AB54" i="1"/>
  <c r="AB103" i="1" s="1"/>
  <c r="V56" i="1"/>
  <c r="V105" i="1" s="1"/>
  <c r="V52" i="1"/>
  <c r="V101" i="1" s="1"/>
  <c r="V48" i="1"/>
  <c r="V97" i="1" s="1"/>
  <c r="V53" i="1"/>
  <c r="V102" i="1" s="1"/>
  <c r="V49" i="1"/>
  <c r="V98" i="1" s="1"/>
  <c r="V54" i="1"/>
  <c r="V103" i="1" s="1"/>
  <c r="V50" i="1"/>
  <c r="V99" i="1" s="1"/>
  <c r="V55" i="1"/>
  <c r="V104" i="1" s="1"/>
  <c r="V51" i="1"/>
  <c r="V100" i="1" s="1"/>
  <c r="V47" i="1"/>
  <c r="V96" i="1" s="1"/>
  <c r="U55" i="1"/>
  <c r="U104" i="1" s="1"/>
  <c r="U51" i="1"/>
  <c r="U100" i="1" s="1"/>
  <c r="U47" i="1"/>
  <c r="U96" i="1" s="1"/>
  <c r="U48" i="1"/>
  <c r="U97" i="1" s="1"/>
  <c r="U56" i="1"/>
  <c r="U105" i="1" s="1"/>
  <c r="U52" i="1"/>
  <c r="U101" i="1" s="1"/>
  <c r="U53" i="1"/>
  <c r="U102" i="1" s="1"/>
  <c r="U49" i="1"/>
  <c r="U98" i="1" s="1"/>
  <c r="U54" i="1"/>
  <c r="U103" i="1" s="1"/>
  <c r="U50" i="1"/>
  <c r="U99" i="1" s="1"/>
  <c r="AI107" i="1"/>
  <c r="Q53" i="1"/>
  <c r="Q102" i="1" s="1"/>
  <c r="Q49" i="1"/>
  <c r="Q98" i="1" s="1"/>
  <c r="Q54" i="1"/>
  <c r="Q103" i="1" s="1"/>
  <c r="Q50" i="1"/>
  <c r="Q99" i="1" s="1"/>
  <c r="Q55" i="1"/>
  <c r="Q104" i="1" s="1"/>
  <c r="Q51" i="1"/>
  <c r="Q100" i="1" s="1"/>
  <c r="Q47" i="1"/>
  <c r="Q96" i="1" s="1"/>
  <c r="Q56" i="1"/>
  <c r="Q105" i="1" s="1"/>
  <c r="Q52" i="1"/>
  <c r="Q101" i="1" s="1"/>
  <c r="Q48" i="1"/>
  <c r="Q97" i="1" s="1"/>
  <c r="D55" i="1"/>
  <c r="D51" i="1"/>
  <c r="D47" i="1"/>
  <c r="D56" i="1"/>
  <c r="D52" i="1"/>
  <c r="D48" i="1"/>
  <c r="D53" i="1"/>
  <c r="D49" i="1"/>
  <c r="D50" i="1"/>
  <c r="D54" i="1"/>
  <c r="H48" i="1"/>
  <c r="H97" i="1" s="1"/>
  <c r="H53" i="1"/>
  <c r="H102" i="1" s="1"/>
  <c r="H49" i="1"/>
  <c r="H98" i="1" s="1"/>
  <c r="H47" i="1"/>
  <c r="H96" i="1" s="1"/>
  <c r="H54" i="1"/>
  <c r="H103" i="1" s="1"/>
  <c r="H50" i="1"/>
  <c r="H99" i="1" s="1"/>
  <c r="H55" i="1"/>
  <c r="H104" i="1" s="1"/>
  <c r="H51" i="1"/>
  <c r="H100" i="1" s="1"/>
  <c r="H56" i="1"/>
  <c r="H105" i="1" s="1"/>
  <c r="H52" i="1"/>
  <c r="H101" i="1" s="1"/>
  <c r="Z54" i="1"/>
  <c r="Z103" i="1" s="1"/>
  <c r="Z50" i="1"/>
  <c r="Z99" i="1" s="1"/>
  <c r="Z48" i="1"/>
  <c r="Z97" i="1" s="1"/>
  <c r="Z55" i="1"/>
  <c r="Z104" i="1" s="1"/>
  <c r="Z51" i="1"/>
  <c r="Z100" i="1" s="1"/>
  <c r="Z47" i="1"/>
  <c r="Z96" i="1" s="1"/>
  <c r="Z56" i="1"/>
  <c r="Z105" i="1" s="1"/>
  <c r="Z52" i="1"/>
  <c r="Z101" i="1" s="1"/>
  <c r="Z49" i="1"/>
  <c r="Z98" i="1" s="1"/>
  <c r="Z53" i="1"/>
  <c r="Z102" i="1" s="1"/>
  <c r="AD56" i="1"/>
  <c r="AD105" i="1" s="1"/>
  <c r="AD52" i="1"/>
  <c r="AD101" i="1" s="1"/>
  <c r="AD48" i="1"/>
  <c r="AD97" i="1" s="1"/>
  <c r="AD53" i="1"/>
  <c r="AD102" i="1" s="1"/>
  <c r="AD49" i="1"/>
  <c r="AD98" i="1" s="1"/>
  <c r="AD47" i="1"/>
  <c r="AD96" i="1" s="1"/>
  <c r="AD54" i="1"/>
  <c r="AD103" i="1" s="1"/>
  <c r="AD50" i="1"/>
  <c r="AD99" i="1" s="1"/>
  <c r="AD55" i="1"/>
  <c r="AD104" i="1" s="1"/>
  <c r="AD51" i="1"/>
  <c r="AD100" i="1" s="1"/>
  <c r="M55" i="1"/>
  <c r="M51" i="1"/>
  <c r="M47" i="1"/>
  <c r="M52" i="1"/>
  <c r="M56" i="1"/>
  <c r="M48" i="1"/>
  <c r="M53" i="1"/>
  <c r="M49" i="1"/>
  <c r="M54" i="1"/>
  <c r="M50" i="1"/>
  <c r="W56" i="1"/>
  <c r="W105" i="1" s="1"/>
  <c r="W52" i="1"/>
  <c r="W101" i="1" s="1"/>
  <c r="W48" i="1"/>
  <c r="W97" i="1" s="1"/>
  <c r="W53" i="1"/>
  <c r="W102" i="1" s="1"/>
  <c r="W49" i="1"/>
  <c r="W98" i="1" s="1"/>
  <c r="W54" i="1"/>
  <c r="W103" i="1" s="1"/>
  <c r="W50" i="1"/>
  <c r="W99" i="1" s="1"/>
  <c r="W55" i="1"/>
  <c r="W104" i="1" s="1"/>
  <c r="W51" i="1"/>
  <c r="W100" i="1" s="1"/>
  <c r="W47" i="1"/>
  <c r="W96" i="1" s="1"/>
  <c r="R49" i="1"/>
  <c r="R98" i="1" s="1"/>
  <c r="R54" i="1"/>
  <c r="R103" i="1" s="1"/>
  <c r="R50" i="1"/>
  <c r="R99" i="1" s="1"/>
  <c r="R55" i="1"/>
  <c r="R104" i="1" s="1"/>
  <c r="R51" i="1"/>
  <c r="R100" i="1" s="1"/>
  <c r="R47" i="1"/>
  <c r="R96" i="1" s="1"/>
  <c r="R52" i="1"/>
  <c r="R101" i="1" s="1"/>
  <c r="R48" i="1"/>
  <c r="R97" i="1" s="1"/>
  <c r="R56" i="1"/>
  <c r="R105" i="1" s="1"/>
  <c r="R53" i="1"/>
  <c r="R102" i="1" s="1"/>
  <c r="AK107" i="1"/>
  <c r="F56" i="1"/>
  <c r="F105" i="1" s="1"/>
  <c r="F52" i="1"/>
  <c r="F101" i="1" s="1"/>
  <c r="F48" i="1"/>
  <c r="F97" i="1" s="1"/>
  <c r="F47" i="1"/>
  <c r="F96" i="1" s="1"/>
  <c r="F53" i="1"/>
  <c r="F102" i="1" s="1"/>
  <c r="F49" i="1"/>
  <c r="F98" i="1" s="1"/>
  <c r="F50" i="1"/>
  <c r="F99" i="1" s="1"/>
  <c r="F54" i="1"/>
  <c r="F103" i="1" s="1"/>
  <c r="F55" i="1"/>
  <c r="F104" i="1" s="1"/>
  <c r="F51" i="1"/>
  <c r="F100" i="1" s="1"/>
  <c r="B54" i="1"/>
  <c r="B50" i="1"/>
  <c r="B49" i="1"/>
  <c r="B48" i="1"/>
  <c r="B55" i="1"/>
  <c r="B51" i="1"/>
  <c r="B47" i="1"/>
  <c r="B52" i="1"/>
  <c r="B56" i="1"/>
  <c r="B53" i="1"/>
  <c r="I53" i="1"/>
  <c r="I102" i="1" s="1"/>
  <c r="I49" i="1"/>
  <c r="I98" i="1" s="1"/>
  <c r="I50" i="1"/>
  <c r="I99" i="1" s="1"/>
  <c r="I54" i="1"/>
  <c r="I103" i="1" s="1"/>
  <c r="I55" i="1"/>
  <c r="I104" i="1" s="1"/>
  <c r="I51" i="1"/>
  <c r="I100" i="1" s="1"/>
  <c r="I47" i="1"/>
  <c r="I96" i="1" s="1"/>
  <c r="I56" i="1"/>
  <c r="I105" i="1" s="1"/>
  <c r="I52" i="1"/>
  <c r="I101" i="1" s="1"/>
  <c r="I48" i="1"/>
  <c r="I97" i="1" s="1"/>
  <c r="AA54" i="1"/>
  <c r="AA103" i="1" s="1"/>
  <c r="AA50" i="1"/>
  <c r="AA99" i="1" s="1"/>
  <c r="AA47" i="1"/>
  <c r="AA96" i="1" s="1"/>
  <c r="AA55" i="1"/>
  <c r="AA104" i="1" s="1"/>
  <c r="AA51" i="1"/>
  <c r="AA100" i="1" s="1"/>
  <c r="AA56" i="1"/>
  <c r="AA105" i="1" s="1"/>
  <c r="AA52" i="1"/>
  <c r="AA101" i="1" s="1"/>
  <c r="AA48" i="1"/>
  <c r="AA97" i="1" s="1"/>
  <c r="AA53" i="1"/>
  <c r="AA102" i="1" s="1"/>
  <c r="AA49" i="1"/>
  <c r="AA98" i="1" s="1"/>
  <c r="AF53" i="1"/>
  <c r="AF102" i="1" s="1"/>
  <c r="AF49" i="1"/>
  <c r="AF98" i="1" s="1"/>
  <c r="AF47" i="1"/>
  <c r="AF96" i="1" s="1"/>
  <c r="AF48" i="1"/>
  <c r="AF97" i="1" s="1"/>
  <c r="AF54" i="1"/>
  <c r="AF103" i="1" s="1"/>
  <c r="AF50" i="1"/>
  <c r="AF99" i="1" s="1"/>
  <c r="AF55" i="1"/>
  <c r="AF104" i="1" s="1"/>
  <c r="AF51" i="1"/>
  <c r="AF100" i="1" s="1"/>
  <c r="AF56" i="1"/>
  <c r="AF105" i="1" s="1"/>
  <c r="AF52" i="1"/>
  <c r="AF101" i="1" s="1"/>
  <c r="O56" i="1"/>
  <c r="O105" i="1" s="1"/>
  <c r="O52" i="1"/>
  <c r="O101" i="1" s="1"/>
  <c r="O48" i="1"/>
  <c r="O97" i="1" s="1"/>
  <c r="O49" i="1"/>
  <c r="O98" i="1" s="1"/>
  <c r="O53" i="1"/>
  <c r="O102" i="1" s="1"/>
  <c r="O54" i="1"/>
  <c r="O103" i="1" s="1"/>
  <c r="O50" i="1"/>
  <c r="O99" i="1" s="1"/>
  <c r="O55" i="1"/>
  <c r="O104" i="1" s="1"/>
  <c r="O51" i="1"/>
  <c r="O100" i="1" s="1"/>
  <c r="O47" i="1"/>
  <c r="O96" i="1" s="1"/>
  <c r="AG53" i="1"/>
  <c r="AG102" i="1" s="1"/>
  <c r="AG49" i="1"/>
  <c r="AG98" i="1" s="1"/>
  <c r="AG54" i="1"/>
  <c r="AG103" i="1" s="1"/>
  <c r="AG50" i="1"/>
  <c r="AG99" i="1" s="1"/>
  <c r="AG55" i="1"/>
  <c r="AG104" i="1" s="1"/>
  <c r="AG51" i="1"/>
  <c r="AG100" i="1" s="1"/>
  <c r="AG47" i="1"/>
  <c r="AG96" i="1" s="1"/>
  <c r="AG56" i="1"/>
  <c r="AG105" i="1" s="1"/>
  <c r="AG52" i="1"/>
  <c r="AG101" i="1" s="1"/>
  <c r="AG48" i="1"/>
  <c r="AG97" i="1" s="1"/>
  <c r="K54" i="1"/>
  <c r="K50" i="1"/>
  <c r="K51" i="1"/>
  <c r="K47" i="1"/>
  <c r="K55" i="1"/>
  <c r="K56" i="1"/>
  <c r="K52" i="1"/>
  <c r="K48" i="1"/>
  <c r="K53" i="1"/>
  <c r="K49" i="1"/>
  <c r="N56" i="1"/>
  <c r="N105" i="1" s="1"/>
  <c r="N52" i="1"/>
  <c r="N101" i="1" s="1"/>
  <c r="N48" i="1"/>
  <c r="N97" i="1" s="1"/>
  <c r="N47" i="1"/>
  <c r="N96" i="1" s="1"/>
  <c r="N53" i="1"/>
  <c r="N102" i="1" s="1"/>
  <c r="N49" i="1"/>
  <c r="N98" i="1" s="1"/>
  <c r="N54" i="1"/>
  <c r="N103" i="1" s="1"/>
  <c r="N50" i="1"/>
  <c r="N99" i="1" s="1"/>
  <c r="N55" i="1"/>
  <c r="N104" i="1" s="1"/>
  <c r="N51" i="1"/>
  <c r="N100" i="1" s="1"/>
  <c r="AJ55" i="1"/>
  <c r="AJ104" i="1" s="1"/>
  <c r="AJ51" i="1"/>
  <c r="AJ100" i="1" s="1"/>
  <c r="AJ47" i="1"/>
  <c r="AJ96" i="1" s="1"/>
  <c r="AJ50" i="1"/>
  <c r="AJ99" i="1" s="1"/>
  <c r="AJ56" i="1"/>
  <c r="AJ105" i="1" s="1"/>
  <c r="AJ52" i="1"/>
  <c r="AJ101" i="1" s="1"/>
  <c r="AJ48" i="1"/>
  <c r="AJ97" i="1" s="1"/>
  <c r="AJ53" i="1"/>
  <c r="AJ102" i="1" s="1"/>
  <c r="AJ49" i="1"/>
  <c r="AJ98" i="1" s="1"/>
  <c r="AJ54" i="1"/>
  <c r="AJ103" i="1" s="1"/>
  <c r="C54" i="1"/>
  <c r="C50" i="1"/>
  <c r="C55" i="1"/>
  <c r="C47" i="1"/>
  <c r="C51" i="1"/>
  <c r="C56" i="1"/>
  <c r="C52" i="1"/>
  <c r="C48" i="1"/>
  <c r="C53" i="1"/>
  <c r="C49" i="1"/>
  <c r="L50" i="1"/>
  <c r="L55" i="1"/>
  <c r="L51" i="1"/>
  <c r="L47" i="1"/>
  <c r="L49" i="1"/>
  <c r="L56" i="1"/>
  <c r="L52" i="1"/>
  <c r="L48" i="1"/>
  <c r="L53" i="1"/>
  <c r="L54" i="1"/>
  <c r="X53" i="1"/>
  <c r="X102" i="1" s="1"/>
  <c r="X49" i="1"/>
  <c r="X98" i="1" s="1"/>
  <c r="X54" i="1"/>
  <c r="X103" i="1" s="1"/>
  <c r="X50" i="1"/>
  <c r="X99" i="1" s="1"/>
  <c r="X47" i="1"/>
  <c r="X96" i="1" s="1"/>
  <c r="X55" i="1"/>
  <c r="X104" i="1" s="1"/>
  <c r="X51" i="1"/>
  <c r="X100" i="1" s="1"/>
  <c r="X48" i="1"/>
  <c r="X97" i="1" s="1"/>
  <c r="X56" i="1"/>
  <c r="X105" i="1" s="1"/>
  <c r="X52" i="1"/>
  <c r="X101" i="1" s="1"/>
  <c r="AH54" i="1"/>
  <c r="AH103" i="1" s="1"/>
  <c r="AH50" i="1"/>
  <c r="AH99" i="1" s="1"/>
  <c r="AH55" i="1"/>
  <c r="AH104" i="1" s="1"/>
  <c r="AH51" i="1"/>
  <c r="AH100" i="1" s="1"/>
  <c r="AH47" i="1"/>
  <c r="AH96" i="1" s="1"/>
  <c r="AH56" i="1"/>
  <c r="AH105" i="1" s="1"/>
  <c r="AH52" i="1"/>
  <c r="AH101" i="1" s="1"/>
  <c r="AH48" i="1"/>
  <c r="AH97" i="1" s="1"/>
  <c r="AH53" i="1"/>
  <c r="AH102" i="1" s="1"/>
  <c r="AH49" i="1"/>
  <c r="AH98" i="1" s="1"/>
  <c r="AN107" i="1"/>
  <c r="U6" i="5"/>
  <c r="V6" i="5"/>
  <c r="T6" i="5"/>
  <c r="U44" i="1"/>
  <c r="U93" i="1" s="1"/>
  <c r="U41" i="1"/>
  <c r="U90" i="1" s="1"/>
  <c r="U45" i="1"/>
  <c r="U94" i="1" s="1"/>
  <c r="U46" i="1"/>
  <c r="U95" i="1" s="1"/>
  <c r="U43" i="1"/>
  <c r="U92" i="1" s="1"/>
  <c r="U42" i="1"/>
  <c r="U91" i="1" s="1"/>
  <c r="Z46" i="1"/>
  <c r="Z95" i="1" s="1"/>
  <c r="Z42" i="1"/>
  <c r="Z91" i="1" s="1"/>
  <c r="Z44" i="1"/>
  <c r="Z93" i="1" s="1"/>
  <c r="Z43" i="1"/>
  <c r="Z92" i="1" s="1"/>
  <c r="Z45" i="1"/>
  <c r="Z94" i="1" s="1"/>
  <c r="Z41" i="1"/>
  <c r="Z90" i="1" s="1"/>
  <c r="R46" i="1"/>
  <c r="R95" i="1" s="1"/>
  <c r="R42" i="1"/>
  <c r="R91" i="1" s="1"/>
  <c r="R43" i="1"/>
  <c r="R92" i="1" s="1"/>
  <c r="R44" i="1"/>
  <c r="R93" i="1" s="1"/>
  <c r="R45" i="1"/>
  <c r="R94" i="1" s="1"/>
  <c r="R41" i="1"/>
  <c r="R90" i="1" s="1"/>
  <c r="I61" i="1"/>
  <c r="I46" i="1"/>
  <c r="I95" i="1" s="1"/>
  <c r="I42" i="1"/>
  <c r="I91" i="1" s="1"/>
  <c r="I43" i="1"/>
  <c r="I92" i="1" s="1"/>
  <c r="I45" i="1"/>
  <c r="I94" i="1" s="1"/>
  <c r="I41" i="1"/>
  <c r="I90" i="1" s="1"/>
  <c r="I44" i="1"/>
  <c r="I93" i="1" s="1"/>
  <c r="AG46" i="1"/>
  <c r="AG95" i="1" s="1"/>
  <c r="AG42" i="1"/>
  <c r="AG91" i="1" s="1"/>
  <c r="AG43" i="1"/>
  <c r="AG92" i="1" s="1"/>
  <c r="AG41" i="1"/>
  <c r="AG90" i="1" s="1"/>
  <c r="AG45" i="1"/>
  <c r="AG94" i="1" s="1"/>
  <c r="AG44" i="1"/>
  <c r="AG93" i="1" s="1"/>
  <c r="AH61" i="1"/>
  <c r="AH46" i="1"/>
  <c r="AH95" i="1" s="1"/>
  <c r="AH42" i="1"/>
  <c r="AH91" i="1" s="1"/>
  <c r="AH43" i="1"/>
  <c r="AH92" i="1" s="1"/>
  <c r="AH44" i="1"/>
  <c r="AH93" i="1" s="1"/>
  <c r="AH45" i="1"/>
  <c r="AH94" i="1" s="1"/>
  <c r="AH41" i="1"/>
  <c r="AH90" i="1" s="1"/>
  <c r="F44" i="1"/>
  <c r="F93" i="1" s="1"/>
  <c r="F42" i="1"/>
  <c r="F91" i="1" s="1"/>
  <c r="F45" i="1"/>
  <c r="F94" i="1" s="1"/>
  <c r="F41" i="1"/>
  <c r="F90" i="1" s="1"/>
  <c r="F46" i="1"/>
  <c r="F95" i="1" s="1"/>
  <c r="F43" i="1"/>
  <c r="F92" i="1" s="1"/>
  <c r="AB43" i="1"/>
  <c r="AB92" i="1" s="1"/>
  <c r="AB44" i="1"/>
  <c r="AB93" i="1" s="1"/>
  <c r="AB45" i="1"/>
  <c r="AB94" i="1" s="1"/>
  <c r="AB41" i="1"/>
  <c r="AB90" i="1" s="1"/>
  <c r="AB46" i="1"/>
  <c r="AB95" i="1" s="1"/>
  <c r="AB42" i="1"/>
  <c r="AB91" i="1" s="1"/>
  <c r="K43" i="1"/>
  <c r="K44" i="1"/>
  <c r="K45" i="1"/>
  <c r="K42" i="1"/>
  <c r="K46" i="1"/>
  <c r="K41" i="1"/>
  <c r="N61" i="1"/>
  <c r="N44" i="1"/>
  <c r="N93" i="1" s="1"/>
  <c r="N46" i="1"/>
  <c r="N95" i="1" s="1"/>
  <c r="N45" i="1"/>
  <c r="N94" i="1" s="1"/>
  <c r="N41" i="1"/>
  <c r="N90" i="1" s="1"/>
  <c r="N42" i="1"/>
  <c r="N91" i="1" s="1"/>
  <c r="N43" i="1"/>
  <c r="N92" i="1" s="1"/>
  <c r="V44" i="1"/>
  <c r="V93" i="1" s="1"/>
  <c r="V46" i="1"/>
  <c r="V95" i="1" s="1"/>
  <c r="V42" i="1"/>
  <c r="V91" i="1" s="1"/>
  <c r="V45" i="1"/>
  <c r="V94" i="1" s="1"/>
  <c r="V41" i="1"/>
  <c r="V90" i="1" s="1"/>
  <c r="V43" i="1"/>
  <c r="V92" i="1" s="1"/>
  <c r="D43" i="1"/>
  <c r="D45" i="1"/>
  <c r="D41" i="1"/>
  <c r="D44" i="1"/>
  <c r="D46" i="1"/>
  <c r="D42" i="1"/>
  <c r="AD44" i="1"/>
  <c r="AD93" i="1" s="1"/>
  <c r="AD45" i="1"/>
  <c r="AD94" i="1" s="1"/>
  <c r="AD41" i="1"/>
  <c r="AD90" i="1" s="1"/>
  <c r="AD46" i="1"/>
  <c r="AD95" i="1" s="1"/>
  <c r="AD42" i="1"/>
  <c r="AD91" i="1" s="1"/>
  <c r="AD43" i="1"/>
  <c r="AD92" i="1" s="1"/>
  <c r="W45" i="1"/>
  <c r="W94" i="1" s="1"/>
  <c r="W41" i="1"/>
  <c r="W90" i="1" s="1"/>
  <c r="W46" i="1"/>
  <c r="W95" i="1" s="1"/>
  <c r="W42" i="1"/>
  <c r="W91" i="1" s="1"/>
  <c r="W43" i="1"/>
  <c r="W92" i="1" s="1"/>
  <c r="W44" i="1"/>
  <c r="W93" i="1" s="1"/>
  <c r="AA45" i="1"/>
  <c r="AA94" i="1" s="1"/>
  <c r="AA43" i="1"/>
  <c r="AA92" i="1" s="1"/>
  <c r="AA44" i="1"/>
  <c r="AA93" i="1" s="1"/>
  <c r="AA46" i="1"/>
  <c r="AA95" i="1" s="1"/>
  <c r="AA41" i="1"/>
  <c r="AA90" i="1" s="1"/>
  <c r="AA42" i="1"/>
  <c r="AA91" i="1" s="1"/>
  <c r="O45" i="1"/>
  <c r="O94" i="1" s="1"/>
  <c r="O41" i="1"/>
  <c r="O90" i="1" s="1"/>
  <c r="O42" i="1"/>
  <c r="O91" i="1" s="1"/>
  <c r="O46" i="1"/>
  <c r="O95" i="1" s="1"/>
  <c r="O43" i="1"/>
  <c r="O92" i="1" s="1"/>
  <c r="O44" i="1"/>
  <c r="O93" i="1" s="1"/>
  <c r="X45" i="1"/>
  <c r="X94" i="1" s="1"/>
  <c r="X41" i="1"/>
  <c r="X90" i="1" s="1"/>
  <c r="X46" i="1"/>
  <c r="X95" i="1" s="1"/>
  <c r="X42" i="1"/>
  <c r="X91" i="1" s="1"/>
  <c r="X43" i="1"/>
  <c r="X92" i="1" s="1"/>
  <c r="X44" i="1"/>
  <c r="X93" i="1" s="1"/>
  <c r="Y61" i="1"/>
  <c r="Y46" i="1"/>
  <c r="Y95" i="1" s="1"/>
  <c r="Y42" i="1"/>
  <c r="Y91" i="1" s="1"/>
  <c r="Y43" i="1"/>
  <c r="Y92" i="1" s="1"/>
  <c r="Y45" i="1"/>
  <c r="Y94" i="1" s="1"/>
  <c r="Y41" i="1"/>
  <c r="Y90" i="1" s="1"/>
  <c r="Y44" i="1"/>
  <c r="Y93" i="1" s="1"/>
  <c r="AJ43" i="1"/>
  <c r="AJ92" i="1" s="1"/>
  <c r="AJ45" i="1"/>
  <c r="AJ94" i="1" s="1"/>
  <c r="AJ44" i="1"/>
  <c r="AJ93" i="1" s="1"/>
  <c r="AJ41" i="1"/>
  <c r="AJ90" i="1" s="1"/>
  <c r="AJ46" i="1"/>
  <c r="AJ95" i="1" s="1"/>
  <c r="AJ42" i="1"/>
  <c r="AJ91" i="1" s="1"/>
  <c r="AE61" i="1"/>
  <c r="H45" i="1"/>
  <c r="H94" i="1" s="1"/>
  <c r="H41" i="1"/>
  <c r="H90" i="1" s="1"/>
  <c r="H46" i="1"/>
  <c r="H95" i="1" s="1"/>
  <c r="H42" i="1"/>
  <c r="H91" i="1" s="1"/>
  <c r="H43" i="1"/>
  <c r="H92" i="1" s="1"/>
  <c r="H44" i="1"/>
  <c r="H93" i="1" s="1"/>
  <c r="M44" i="1"/>
  <c r="M45" i="1"/>
  <c r="M46" i="1"/>
  <c r="M41" i="1"/>
  <c r="M42" i="1"/>
  <c r="M43" i="1"/>
  <c r="AF45" i="1"/>
  <c r="AF94" i="1" s="1"/>
  <c r="AF41" i="1"/>
  <c r="AF90" i="1" s="1"/>
  <c r="AF43" i="1"/>
  <c r="AF92" i="1" s="1"/>
  <c r="AF46" i="1"/>
  <c r="AF95" i="1" s="1"/>
  <c r="AF42" i="1"/>
  <c r="AF91" i="1" s="1"/>
  <c r="AF44" i="1"/>
  <c r="AF93" i="1" s="1"/>
  <c r="C43" i="1"/>
  <c r="C44" i="1"/>
  <c r="C45" i="1"/>
  <c r="C41" i="1"/>
  <c r="C42" i="1"/>
  <c r="C46" i="1"/>
  <c r="L43" i="1"/>
  <c r="L44" i="1"/>
  <c r="L45" i="1"/>
  <c r="L41" i="1"/>
  <c r="L42" i="1"/>
  <c r="L46" i="1"/>
  <c r="B46" i="1"/>
  <c r="B42" i="1"/>
  <c r="B43" i="1"/>
  <c r="B44" i="1"/>
  <c r="B45" i="1"/>
  <c r="B41" i="1"/>
  <c r="Q46" i="1"/>
  <c r="Q95" i="1" s="1"/>
  <c r="Q42" i="1"/>
  <c r="Q91" i="1" s="1"/>
  <c r="Q43" i="1"/>
  <c r="Q92" i="1" s="1"/>
  <c r="Q45" i="1"/>
  <c r="Q94" i="1" s="1"/>
  <c r="Q41" i="1"/>
  <c r="Q90" i="1" s="1"/>
  <c r="Q44" i="1"/>
  <c r="Q93" i="1" s="1"/>
  <c r="E12" i="1"/>
  <c r="Q33" i="1"/>
  <c r="Q82" i="1" s="1"/>
  <c r="Q24" i="1"/>
  <c r="Q73" i="1" s="1"/>
  <c r="Q36" i="1"/>
  <c r="Q85" i="1" s="1"/>
  <c r="Q27" i="1"/>
  <c r="Q76" i="1" s="1"/>
  <c r="Q39" i="1"/>
  <c r="Q88" i="1" s="1"/>
  <c r="Q30" i="1"/>
  <c r="Q79" i="1" s="1"/>
  <c r="Q35" i="1"/>
  <c r="Q84" i="1" s="1"/>
  <c r="Q26" i="1"/>
  <c r="Q75" i="1" s="1"/>
  <c r="Q34" i="1"/>
  <c r="Q83" i="1" s="1"/>
  <c r="Q20" i="1"/>
  <c r="Q69" i="1" s="1"/>
  <c r="Q15" i="1"/>
  <c r="Q64" i="1" s="1"/>
  <c r="Q37" i="1"/>
  <c r="Q86" i="1" s="1"/>
  <c r="Q40" i="1"/>
  <c r="Q89" i="1" s="1"/>
  <c r="Q22" i="1"/>
  <c r="Q71" i="1" s="1"/>
  <c r="Q18" i="1"/>
  <c r="Q67" i="1" s="1"/>
  <c r="Q31" i="1"/>
  <c r="Q80" i="1" s="1"/>
  <c r="Q17" i="1"/>
  <c r="Q66" i="1" s="1"/>
  <c r="Q28" i="1"/>
  <c r="Q77" i="1" s="1"/>
  <c r="Q25" i="1"/>
  <c r="Q74" i="1" s="1"/>
  <c r="Q19" i="1"/>
  <c r="Q68" i="1" s="1"/>
  <c r="Q13" i="1"/>
  <c r="Q62" i="1" s="1"/>
  <c r="Q23" i="1"/>
  <c r="Q72" i="1" s="1"/>
  <c r="Q21" i="1"/>
  <c r="Q70" i="1" s="1"/>
  <c r="Q14" i="1"/>
  <c r="Q63" i="1" s="1"/>
  <c r="Q29" i="1"/>
  <c r="Q78" i="1" s="1"/>
  <c r="Q16" i="1"/>
  <c r="Q65" i="1" s="1"/>
  <c r="Q38" i="1"/>
  <c r="Q87" i="1" s="1"/>
  <c r="I33" i="1"/>
  <c r="I82" i="1" s="1"/>
  <c r="I24" i="1"/>
  <c r="I73" i="1" s="1"/>
  <c r="I36" i="1"/>
  <c r="I85" i="1" s="1"/>
  <c r="I39" i="1"/>
  <c r="I88" i="1" s="1"/>
  <c r="I30" i="1"/>
  <c r="I79" i="1" s="1"/>
  <c r="I35" i="1"/>
  <c r="I84" i="1" s="1"/>
  <c r="I26" i="1"/>
  <c r="I75" i="1" s="1"/>
  <c r="I20" i="1"/>
  <c r="I69" i="1" s="1"/>
  <c r="I15" i="1"/>
  <c r="I64" i="1" s="1"/>
  <c r="I28" i="1"/>
  <c r="I77" i="1" s="1"/>
  <c r="I23" i="1"/>
  <c r="I72" i="1" s="1"/>
  <c r="I22" i="1"/>
  <c r="I71" i="1" s="1"/>
  <c r="I31" i="1"/>
  <c r="I80" i="1" s="1"/>
  <c r="I25" i="1"/>
  <c r="I74" i="1" s="1"/>
  <c r="I18" i="1"/>
  <c r="I67" i="1" s="1"/>
  <c r="I40" i="1"/>
  <c r="I89" i="1" s="1"/>
  <c r="I17" i="1"/>
  <c r="I66" i="1" s="1"/>
  <c r="I37" i="1"/>
  <c r="I86" i="1" s="1"/>
  <c r="I13" i="1"/>
  <c r="I62" i="1" s="1"/>
  <c r="I27" i="1"/>
  <c r="I76" i="1" s="1"/>
  <c r="I29" i="1"/>
  <c r="I78" i="1" s="1"/>
  <c r="I16" i="1"/>
  <c r="I65" i="1" s="1"/>
  <c r="I14" i="1"/>
  <c r="I63" i="1" s="1"/>
  <c r="I34" i="1"/>
  <c r="I83" i="1" s="1"/>
  <c r="I19" i="1"/>
  <c r="I68" i="1" s="1"/>
  <c r="I38" i="1"/>
  <c r="I87" i="1" s="1"/>
  <c r="I21" i="1"/>
  <c r="I70" i="1" s="1"/>
  <c r="O35" i="1"/>
  <c r="O26" i="1"/>
  <c r="O38" i="1"/>
  <c r="O29" i="1"/>
  <c r="O33" i="1"/>
  <c r="O37" i="1"/>
  <c r="O28" i="1"/>
  <c r="O77" i="1" s="1"/>
  <c r="O27" i="1"/>
  <c r="O24" i="1"/>
  <c r="O17" i="1"/>
  <c r="O30" i="1"/>
  <c r="O34" i="1"/>
  <c r="O20" i="1"/>
  <c r="O15" i="1"/>
  <c r="O22" i="1"/>
  <c r="O13" i="1"/>
  <c r="O62" i="1" s="1"/>
  <c r="O25" i="1"/>
  <c r="O19" i="1"/>
  <c r="O23" i="1"/>
  <c r="O21" i="1"/>
  <c r="O40" i="1"/>
  <c r="O18" i="1"/>
  <c r="O39" i="1"/>
  <c r="O36" i="1"/>
  <c r="O16" i="1"/>
  <c r="O31" i="1"/>
  <c r="O14" i="1"/>
  <c r="O63" i="1" s="1"/>
  <c r="AG33" i="1"/>
  <c r="AG82" i="1" s="1"/>
  <c r="AG24" i="1"/>
  <c r="AG73" i="1" s="1"/>
  <c r="AG36" i="1"/>
  <c r="AG85" i="1" s="1"/>
  <c r="AG27" i="1"/>
  <c r="AG76" i="1" s="1"/>
  <c r="AG39" i="1"/>
  <c r="AG88" i="1" s="1"/>
  <c r="AG30" i="1"/>
  <c r="AG79" i="1" s="1"/>
  <c r="AG35" i="1"/>
  <c r="AG84" i="1" s="1"/>
  <c r="AG26" i="1"/>
  <c r="AG75" i="1" s="1"/>
  <c r="AG34" i="1"/>
  <c r="AG83" i="1" s="1"/>
  <c r="AG20" i="1"/>
  <c r="AG69" i="1" s="1"/>
  <c r="AG15" i="1"/>
  <c r="AG64" i="1" s="1"/>
  <c r="AG37" i="1"/>
  <c r="AG86" i="1" s="1"/>
  <c r="AG40" i="1"/>
  <c r="AG89" i="1" s="1"/>
  <c r="AG18" i="1"/>
  <c r="AG67" i="1" s="1"/>
  <c r="AG31" i="1"/>
  <c r="AG80" i="1" s="1"/>
  <c r="AG17" i="1"/>
  <c r="AG66" i="1" s="1"/>
  <c r="AG19" i="1"/>
  <c r="AG68" i="1" s="1"/>
  <c r="AG16" i="1"/>
  <c r="AG65" i="1" s="1"/>
  <c r="AG38" i="1"/>
  <c r="AG87" i="1" s="1"/>
  <c r="AG21" i="1"/>
  <c r="AG70" i="1" s="1"/>
  <c r="AG29" i="1"/>
  <c r="AG78" i="1" s="1"/>
  <c r="AG25" i="1"/>
  <c r="AG74" i="1" s="1"/>
  <c r="AG14" i="1"/>
  <c r="AG63" i="1" s="1"/>
  <c r="AG22" i="1"/>
  <c r="AG71" i="1" s="1"/>
  <c r="AG13" i="1"/>
  <c r="AG62" i="1" s="1"/>
  <c r="AG28" i="1"/>
  <c r="AG77" i="1" s="1"/>
  <c r="AG23" i="1"/>
  <c r="AG72" i="1" s="1"/>
  <c r="Z36" i="1"/>
  <c r="Z85" i="1" s="1"/>
  <c r="Z27" i="1"/>
  <c r="Z76" i="1" s="1"/>
  <c r="Z39" i="1"/>
  <c r="Z88" i="1" s="1"/>
  <c r="Z30" i="1"/>
  <c r="Z79" i="1" s="1"/>
  <c r="Z34" i="1"/>
  <c r="Z83" i="1" s="1"/>
  <c r="Z25" i="1"/>
  <c r="Z74" i="1" s="1"/>
  <c r="Z38" i="1"/>
  <c r="Z87" i="1" s="1"/>
  <c r="Z29" i="1"/>
  <c r="Z78" i="1" s="1"/>
  <c r="Z21" i="1"/>
  <c r="Z70" i="1" s="1"/>
  <c r="Z28" i="1"/>
  <c r="Z77" i="1" s="1"/>
  <c r="Z24" i="1"/>
  <c r="Z73" i="1" s="1"/>
  <c r="Z31" i="1"/>
  <c r="Z80" i="1" s="1"/>
  <c r="Z26" i="1"/>
  <c r="Z75" i="1" s="1"/>
  <c r="Z18" i="1"/>
  <c r="Z67" i="1" s="1"/>
  <c r="Z35" i="1"/>
  <c r="Z84" i="1" s="1"/>
  <c r="Z22" i="1"/>
  <c r="Z71" i="1" s="1"/>
  <c r="Z16" i="1"/>
  <c r="Z65" i="1" s="1"/>
  <c r="Z33" i="1"/>
  <c r="Z82" i="1" s="1"/>
  <c r="Z20" i="1"/>
  <c r="Z69" i="1" s="1"/>
  <c r="Z17" i="1"/>
  <c r="Z66" i="1" s="1"/>
  <c r="Z13" i="1"/>
  <c r="Z62" i="1" s="1"/>
  <c r="Z40" i="1"/>
  <c r="Z89" i="1" s="1"/>
  <c r="Z37" i="1"/>
  <c r="Z86" i="1" s="1"/>
  <c r="Z19" i="1"/>
  <c r="Z68" i="1" s="1"/>
  <c r="Z14" i="1"/>
  <c r="Z63" i="1" s="1"/>
  <c r="Z23" i="1"/>
  <c r="Z72" i="1" s="1"/>
  <c r="Z15" i="1"/>
  <c r="Z64" i="1" s="1"/>
  <c r="M37" i="1"/>
  <c r="M28" i="1"/>
  <c r="M40" i="1"/>
  <c r="M31" i="1"/>
  <c r="M35" i="1"/>
  <c r="M26" i="1"/>
  <c r="M39" i="1"/>
  <c r="M30" i="1"/>
  <c r="M22" i="1"/>
  <c r="M38" i="1"/>
  <c r="M25" i="1"/>
  <c r="M19" i="1"/>
  <c r="M27" i="1"/>
  <c r="M24" i="1"/>
  <c r="M17" i="1"/>
  <c r="M36" i="1"/>
  <c r="M18" i="1"/>
  <c r="M13" i="1"/>
  <c r="M16" i="1"/>
  <c r="M34" i="1"/>
  <c r="M33" i="1"/>
  <c r="M23" i="1"/>
  <c r="M14" i="1"/>
  <c r="M29" i="1"/>
  <c r="M20" i="1"/>
  <c r="M15" i="1"/>
  <c r="M21" i="1"/>
  <c r="U37" i="1"/>
  <c r="U86" i="1" s="1"/>
  <c r="U28" i="1"/>
  <c r="U77" i="1" s="1"/>
  <c r="U40" i="1"/>
  <c r="U89" i="1" s="1"/>
  <c r="U31" i="1"/>
  <c r="U80" i="1" s="1"/>
  <c r="U35" i="1"/>
  <c r="U84" i="1" s="1"/>
  <c r="U26" i="1"/>
  <c r="U75" i="1" s="1"/>
  <c r="U39" i="1"/>
  <c r="U88" i="1" s="1"/>
  <c r="U30" i="1"/>
  <c r="U79" i="1" s="1"/>
  <c r="U22" i="1"/>
  <c r="U71" i="1" s="1"/>
  <c r="U29" i="1"/>
  <c r="U78" i="1" s="1"/>
  <c r="U33" i="1"/>
  <c r="U82" i="1" s="1"/>
  <c r="U19" i="1"/>
  <c r="U68" i="1" s="1"/>
  <c r="U36" i="1"/>
  <c r="U85" i="1" s="1"/>
  <c r="U17" i="1"/>
  <c r="U66" i="1" s="1"/>
  <c r="U27" i="1"/>
  <c r="U76" i="1" s="1"/>
  <c r="U18" i="1"/>
  <c r="U67" i="1" s="1"/>
  <c r="U13" i="1"/>
  <c r="U62" i="1" s="1"/>
  <c r="U20" i="1"/>
  <c r="U69" i="1" s="1"/>
  <c r="U34" i="1"/>
  <c r="U83" i="1" s="1"/>
  <c r="U23" i="1"/>
  <c r="U72" i="1" s="1"/>
  <c r="U21" i="1"/>
  <c r="U70" i="1" s="1"/>
  <c r="U14" i="1"/>
  <c r="U63" i="1" s="1"/>
  <c r="U38" i="1"/>
  <c r="U87" i="1" s="1"/>
  <c r="U15" i="1"/>
  <c r="U64" i="1" s="1"/>
  <c r="U24" i="1"/>
  <c r="U73" i="1" s="1"/>
  <c r="U16" i="1"/>
  <c r="U65" i="1" s="1"/>
  <c r="U25" i="1"/>
  <c r="U74" i="1" s="1"/>
  <c r="U61" i="1"/>
  <c r="AF38" i="1"/>
  <c r="AF87" i="1" s="1"/>
  <c r="AF29" i="1"/>
  <c r="AF78" i="1" s="1"/>
  <c r="AF33" i="1"/>
  <c r="AF82" i="1" s="1"/>
  <c r="AF36" i="1"/>
  <c r="AF85" i="1" s="1"/>
  <c r="AF27" i="1"/>
  <c r="AF76" i="1" s="1"/>
  <c r="AF40" i="1"/>
  <c r="AF89" i="1" s="1"/>
  <c r="AF31" i="1"/>
  <c r="AF80" i="1" s="1"/>
  <c r="AF23" i="1"/>
  <c r="AF72" i="1" s="1"/>
  <c r="AF30" i="1"/>
  <c r="AF79" i="1" s="1"/>
  <c r="AF34" i="1"/>
  <c r="AF83" i="1" s="1"/>
  <c r="AF20" i="1"/>
  <c r="AF69" i="1" s="1"/>
  <c r="AF37" i="1"/>
  <c r="AF86" i="1" s="1"/>
  <c r="AF28" i="1"/>
  <c r="AF77" i="1" s="1"/>
  <c r="AF19" i="1"/>
  <c r="AF68" i="1" s="1"/>
  <c r="AF14" i="1"/>
  <c r="AF63" i="1" s="1"/>
  <c r="AF26" i="1"/>
  <c r="AF75" i="1" s="1"/>
  <c r="AF15" i="1"/>
  <c r="AF64" i="1" s="1"/>
  <c r="AF16" i="1"/>
  <c r="AF65" i="1" s="1"/>
  <c r="AF13" i="1"/>
  <c r="AF62" i="1" s="1"/>
  <c r="AF18" i="1"/>
  <c r="AF67" i="1" s="1"/>
  <c r="AF25" i="1"/>
  <c r="AF74" i="1" s="1"/>
  <c r="AF24" i="1"/>
  <c r="AF73" i="1" s="1"/>
  <c r="AF39" i="1"/>
  <c r="AF88" i="1" s="1"/>
  <c r="AF22" i="1"/>
  <c r="AF71" i="1" s="1"/>
  <c r="AF21" i="1"/>
  <c r="AF70" i="1" s="1"/>
  <c r="AF17" i="1"/>
  <c r="AF66" i="1" s="1"/>
  <c r="AF35" i="1"/>
  <c r="AF84" i="1" s="1"/>
  <c r="R36" i="1"/>
  <c r="R85" i="1" s="1"/>
  <c r="R27" i="1"/>
  <c r="R76" i="1" s="1"/>
  <c r="R39" i="1"/>
  <c r="R88" i="1" s="1"/>
  <c r="R30" i="1"/>
  <c r="R79" i="1" s="1"/>
  <c r="R34" i="1"/>
  <c r="R83" i="1" s="1"/>
  <c r="R25" i="1"/>
  <c r="R74" i="1" s="1"/>
  <c r="R38" i="1"/>
  <c r="R87" i="1" s="1"/>
  <c r="R29" i="1"/>
  <c r="R78" i="1" s="1"/>
  <c r="R37" i="1"/>
  <c r="R86" i="1" s="1"/>
  <c r="R40" i="1"/>
  <c r="R89" i="1" s="1"/>
  <c r="R22" i="1"/>
  <c r="R71" i="1" s="1"/>
  <c r="R18" i="1"/>
  <c r="R67" i="1" s="1"/>
  <c r="R23" i="1"/>
  <c r="R72" i="1" s="1"/>
  <c r="R21" i="1"/>
  <c r="R70" i="1" s="1"/>
  <c r="R16" i="1"/>
  <c r="R65" i="1" s="1"/>
  <c r="R35" i="1"/>
  <c r="R84" i="1" s="1"/>
  <c r="R26" i="1"/>
  <c r="R75" i="1" s="1"/>
  <c r="R24" i="1"/>
  <c r="R73" i="1" s="1"/>
  <c r="R13" i="1"/>
  <c r="R62" i="1" s="1"/>
  <c r="R33" i="1"/>
  <c r="R82" i="1" s="1"/>
  <c r="R14" i="1"/>
  <c r="R63" i="1" s="1"/>
  <c r="R17" i="1"/>
  <c r="R66" i="1" s="1"/>
  <c r="R28" i="1"/>
  <c r="R77" i="1" s="1"/>
  <c r="R19" i="1"/>
  <c r="R68" i="1" s="1"/>
  <c r="R31" i="1"/>
  <c r="R80" i="1" s="1"/>
  <c r="R15" i="1"/>
  <c r="R64" i="1" s="1"/>
  <c r="R20" i="1"/>
  <c r="R69" i="1" s="1"/>
  <c r="C39" i="1"/>
  <c r="C30" i="1"/>
  <c r="C34" i="1"/>
  <c r="C37" i="1"/>
  <c r="C28" i="1"/>
  <c r="C33" i="1"/>
  <c r="C24" i="1"/>
  <c r="C40" i="1"/>
  <c r="C27" i="1"/>
  <c r="C18" i="1"/>
  <c r="C21" i="1"/>
  <c r="C29" i="1"/>
  <c r="C38" i="1"/>
  <c r="C25" i="1"/>
  <c r="C23" i="1"/>
  <c r="C22" i="1"/>
  <c r="C20" i="1"/>
  <c r="C15" i="1"/>
  <c r="C35" i="1"/>
  <c r="C26" i="1"/>
  <c r="C36" i="1"/>
  <c r="C19" i="1"/>
  <c r="C16" i="1"/>
  <c r="C14" i="1"/>
  <c r="C31" i="1"/>
  <c r="C17" i="1"/>
  <c r="C13" i="1"/>
  <c r="AB34" i="1"/>
  <c r="AB83" i="1" s="1"/>
  <c r="AB25" i="1"/>
  <c r="AB74" i="1" s="1"/>
  <c r="AB37" i="1"/>
  <c r="AB86" i="1" s="1"/>
  <c r="AB28" i="1"/>
  <c r="AB77" i="1" s="1"/>
  <c r="AB40" i="1"/>
  <c r="AB89" i="1" s="1"/>
  <c r="AB31" i="1"/>
  <c r="AB80" i="1" s="1"/>
  <c r="AB36" i="1"/>
  <c r="AB85" i="1" s="1"/>
  <c r="AB27" i="1"/>
  <c r="AB76" i="1" s="1"/>
  <c r="AB35" i="1"/>
  <c r="AB84" i="1" s="1"/>
  <c r="AB22" i="1"/>
  <c r="AB71" i="1" s="1"/>
  <c r="AB16" i="1"/>
  <c r="AB65" i="1" s="1"/>
  <c r="AB38" i="1"/>
  <c r="AB87" i="1" s="1"/>
  <c r="AB21" i="1"/>
  <c r="AB70" i="1" s="1"/>
  <c r="AB23" i="1"/>
  <c r="AB72" i="1" s="1"/>
  <c r="AB19" i="1"/>
  <c r="AB68" i="1" s="1"/>
  <c r="AB14" i="1"/>
  <c r="AB63" i="1" s="1"/>
  <c r="AB33" i="1"/>
  <c r="AB82" i="1" s="1"/>
  <c r="AB20" i="1"/>
  <c r="AB69" i="1" s="1"/>
  <c r="AB39" i="1"/>
  <c r="AB88" i="1" s="1"/>
  <c r="AB26" i="1"/>
  <c r="AB75" i="1" s="1"/>
  <c r="AB24" i="1"/>
  <c r="AB73" i="1" s="1"/>
  <c r="AB30" i="1"/>
  <c r="AB79" i="1" s="1"/>
  <c r="AB15" i="1"/>
  <c r="AB64" i="1" s="1"/>
  <c r="AB17" i="1"/>
  <c r="AB66" i="1" s="1"/>
  <c r="AB13" i="1"/>
  <c r="AB62" i="1" s="1"/>
  <c r="AB29" i="1"/>
  <c r="AB78" i="1" s="1"/>
  <c r="AB18" i="1"/>
  <c r="AB67" i="1" s="1"/>
  <c r="X38" i="1"/>
  <c r="X87" i="1" s="1"/>
  <c r="X29" i="1"/>
  <c r="X78" i="1" s="1"/>
  <c r="X33" i="1"/>
  <c r="X82" i="1" s="1"/>
  <c r="X36" i="1"/>
  <c r="X85" i="1" s="1"/>
  <c r="X27" i="1"/>
  <c r="X76" i="1" s="1"/>
  <c r="X40" i="1"/>
  <c r="X89" i="1" s="1"/>
  <c r="X31" i="1"/>
  <c r="X80" i="1" s="1"/>
  <c r="X23" i="1"/>
  <c r="X72" i="1" s="1"/>
  <c r="X39" i="1"/>
  <c r="X88" i="1" s="1"/>
  <c r="X25" i="1"/>
  <c r="X74" i="1" s="1"/>
  <c r="X24" i="1"/>
  <c r="X73" i="1" s="1"/>
  <c r="X20" i="1"/>
  <c r="X69" i="1" s="1"/>
  <c r="X28" i="1"/>
  <c r="X77" i="1" s="1"/>
  <c r="X26" i="1"/>
  <c r="X75" i="1" s="1"/>
  <c r="X37" i="1"/>
  <c r="X86" i="1" s="1"/>
  <c r="X19" i="1"/>
  <c r="X68" i="1" s="1"/>
  <c r="X14" i="1"/>
  <c r="X63" i="1" s="1"/>
  <c r="X34" i="1"/>
  <c r="X83" i="1" s="1"/>
  <c r="X15" i="1"/>
  <c r="X64" i="1" s="1"/>
  <c r="X16" i="1"/>
  <c r="X65" i="1" s="1"/>
  <c r="X30" i="1"/>
  <c r="X79" i="1" s="1"/>
  <c r="X13" i="1"/>
  <c r="X62" i="1" s="1"/>
  <c r="X17" i="1"/>
  <c r="X66" i="1" s="1"/>
  <c r="X35" i="1"/>
  <c r="X84" i="1" s="1"/>
  <c r="X18" i="1"/>
  <c r="X67" i="1" s="1"/>
  <c r="X22" i="1"/>
  <c r="X71" i="1" s="1"/>
  <c r="X21" i="1"/>
  <c r="X70" i="1" s="1"/>
  <c r="S12" i="1"/>
  <c r="P12" i="1"/>
  <c r="AH36" i="1"/>
  <c r="AH85" i="1" s="1"/>
  <c r="AH27" i="1"/>
  <c r="AH76" i="1" s="1"/>
  <c r="AH39" i="1"/>
  <c r="AH88" i="1" s="1"/>
  <c r="AH30" i="1"/>
  <c r="AH79" i="1" s="1"/>
  <c r="AH34" i="1"/>
  <c r="AH83" i="1" s="1"/>
  <c r="AH25" i="1"/>
  <c r="AH74" i="1" s="1"/>
  <c r="AH38" i="1"/>
  <c r="AH87" i="1" s="1"/>
  <c r="AH29" i="1"/>
  <c r="AH78" i="1" s="1"/>
  <c r="AH21" i="1"/>
  <c r="AH70" i="1" s="1"/>
  <c r="AH37" i="1"/>
  <c r="AH86" i="1" s="1"/>
  <c r="AH40" i="1"/>
  <c r="AH89" i="1" s="1"/>
  <c r="AH18" i="1"/>
  <c r="AH67" i="1" s="1"/>
  <c r="AH24" i="1"/>
  <c r="AH73" i="1" s="1"/>
  <c r="AH16" i="1"/>
  <c r="AH65" i="1" s="1"/>
  <c r="AH35" i="1"/>
  <c r="AH84" i="1" s="1"/>
  <c r="AH23" i="1"/>
  <c r="AH72" i="1" s="1"/>
  <c r="AH31" i="1"/>
  <c r="AH80" i="1" s="1"/>
  <c r="AH28" i="1"/>
  <c r="AH77" i="1" s="1"/>
  <c r="AH14" i="1"/>
  <c r="AH63" i="1" s="1"/>
  <c r="AH17" i="1"/>
  <c r="AH66" i="1" s="1"/>
  <c r="AH22" i="1"/>
  <c r="AH71" i="1" s="1"/>
  <c r="AH15" i="1"/>
  <c r="AH64" i="1" s="1"/>
  <c r="AH13" i="1"/>
  <c r="AH62" i="1" s="1"/>
  <c r="AH33" i="1"/>
  <c r="AH82" i="1" s="1"/>
  <c r="AH26" i="1"/>
  <c r="AH75" i="1" s="1"/>
  <c r="AH19" i="1"/>
  <c r="AH68" i="1" s="1"/>
  <c r="AH20" i="1"/>
  <c r="AH69" i="1" s="1"/>
  <c r="AD40" i="1"/>
  <c r="AD89" i="1" s="1"/>
  <c r="AD31" i="1"/>
  <c r="AD80" i="1" s="1"/>
  <c r="AD23" i="1"/>
  <c r="AD72" i="1" s="1"/>
  <c r="AD35" i="1"/>
  <c r="AD84" i="1" s="1"/>
  <c r="AD38" i="1"/>
  <c r="AD87" i="1" s="1"/>
  <c r="AD29" i="1"/>
  <c r="AD78" i="1" s="1"/>
  <c r="AD34" i="1"/>
  <c r="AD83" i="1" s="1"/>
  <c r="AD25" i="1"/>
  <c r="AD74" i="1" s="1"/>
  <c r="AD19" i="1"/>
  <c r="AD68" i="1" s="1"/>
  <c r="AD14" i="1"/>
  <c r="AD63" i="1" s="1"/>
  <c r="AD27" i="1"/>
  <c r="AD76" i="1" s="1"/>
  <c r="AD30" i="1"/>
  <c r="AD79" i="1" s="1"/>
  <c r="AD39" i="1"/>
  <c r="AD88" i="1" s="1"/>
  <c r="AD26" i="1"/>
  <c r="AD75" i="1" s="1"/>
  <c r="AD16" i="1"/>
  <c r="AD65" i="1" s="1"/>
  <c r="AD24" i="1"/>
  <c r="AD73" i="1" s="1"/>
  <c r="AD37" i="1"/>
  <c r="AD86" i="1" s="1"/>
  <c r="AD36" i="1"/>
  <c r="AD85" i="1" s="1"/>
  <c r="AD15" i="1"/>
  <c r="AD64" i="1" s="1"/>
  <c r="AD20" i="1"/>
  <c r="AD69" i="1" s="1"/>
  <c r="AD17" i="1"/>
  <c r="AD66" i="1" s="1"/>
  <c r="AD13" i="1"/>
  <c r="AD62" i="1" s="1"/>
  <c r="AD33" i="1"/>
  <c r="AD82" i="1" s="1"/>
  <c r="AD18" i="1"/>
  <c r="AD67" i="1" s="1"/>
  <c r="AD28" i="1"/>
  <c r="AD77" i="1" s="1"/>
  <c r="AD22" i="1"/>
  <c r="AD71" i="1" s="1"/>
  <c r="AD21" i="1"/>
  <c r="AD70" i="1" s="1"/>
  <c r="AA39" i="1"/>
  <c r="AA88" i="1" s="1"/>
  <c r="AA30" i="1"/>
  <c r="AA79" i="1" s="1"/>
  <c r="AA34" i="1"/>
  <c r="AA83" i="1" s="1"/>
  <c r="AA37" i="1"/>
  <c r="AA86" i="1" s="1"/>
  <c r="AA28" i="1"/>
  <c r="AA77" i="1" s="1"/>
  <c r="AA33" i="1"/>
  <c r="AA82" i="1" s="1"/>
  <c r="AA24" i="1"/>
  <c r="AA73" i="1" s="1"/>
  <c r="AA31" i="1"/>
  <c r="AA80" i="1" s="1"/>
  <c r="AA26" i="1"/>
  <c r="AA75" i="1" s="1"/>
  <c r="AA18" i="1"/>
  <c r="AA67" i="1" s="1"/>
  <c r="AA35" i="1"/>
  <c r="AA84" i="1" s="1"/>
  <c r="AA22" i="1"/>
  <c r="AA71" i="1" s="1"/>
  <c r="AA38" i="1"/>
  <c r="AA87" i="1" s="1"/>
  <c r="AA21" i="1"/>
  <c r="AA70" i="1" s="1"/>
  <c r="AA29" i="1"/>
  <c r="AA78" i="1" s="1"/>
  <c r="AA20" i="1"/>
  <c r="AA69" i="1" s="1"/>
  <c r="AA15" i="1"/>
  <c r="AA64" i="1" s="1"/>
  <c r="AA17" i="1"/>
  <c r="AA66" i="1" s="1"/>
  <c r="AA13" i="1"/>
  <c r="AA62" i="1" s="1"/>
  <c r="AA40" i="1"/>
  <c r="AA89" i="1" s="1"/>
  <c r="AA19" i="1"/>
  <c r="AA68" i="1" s="1"/>
  <c r="AA27" i="1"/>
  <c r="AA76" i="1" s="1"/>
  <c r="AA23" i="1"/>
  <c r="AA72" i="1" s="1"/>
  <c r="AA16" i="1"/>
  <c r="AA65" i="1" s="1"/>
  <c r="AA25" i="1"/>
  <c r="AA74" i="1" s="1"/>
  <c r="AA14" i="1"/>
  <c r="AA63" i="1" s="1"/>
  <c r="AA36" i="1"/>
  <c r="AA85" i="1" s="1"/>
  <c r="R61" i="1"/>
  <c r="K39" i="1"/>
  <c r="K30" i="1"/>
  <c r="K34" i="1"/>
  <c r="K37" i="1"/>
  <c r="K28" i="1"/>
  <c r="K33" i="1"/>
  <c r="K24" i="1"/>
  <c r="K31" i="1"/>
  <c r="K18" i="1"/>
  <c r="K35" i="1"/>
  <c r="K25" i="1"/>
  <c r="K21" i="1"/>
  <c r="K38" i="1"/>
  <c r="K26" i="1"/>
  <c r="K29" i="1"/>
  <c r="K20" i="1"/>
  <c r="K15" i="1"/>
  <c r="K14" i="1"/>
  <c r="K36" i="1"/>
  <c r="K16" i="1"/>
  <c r="K40" i="1"/>
  <c r="K27" i="1"/>
  <c r="K19" i="1"/>
  <c r="K17" i="1"/>
  <c r="K13" i="1"/>
  <c r="K23" i="1"/>
  <c r="K22" i="1"/>
  <c r="D34" i="1"/>
  <c r="D25" i="1"/>
  <c r="D37" i="1"/>
  <c r="D28" i="1"/>
  <c r="D40" i="1"/>
  <c r="D31" i="1"/>
  <c r="D36" i="1"/>
  <c r="D27" i="1"/>
  <c r="D21" i="1"/>
  <c r="D16" i="1"/>
  <c r="D29" i="1"/>
  <c r="D24" i="1"/>
  <c r="D33" i="1"/>
  <c r="D19" i="1"/>
  <c r="D26" i="1"/>
  <c r="D38" i="1"/>
  <c r="D23" i="1"/>
  <c r="D22" i="1"/>
  <c r="D30" i="1"/>
  <c r="D18" i="1"/>
  <c r="D35" i="1"/>
  <c r="D39" i="1"/>
  <c r="D17" i="1"/>
  <c r="D20" i="1"/>
  <c r="D13" i="1"/>
  <c r="D15" i="1"/>
  <c r="D14" i="1"/>
  <c r="N40" i="1"/>
  <c r="N89" i="1" s="1"/>
  <c r="N31" i="1"/>
  <c r="N80" i="1" s="1"/>
  <c r="N23" i="1"/>
  <c r="N72" i="1" s="1"/>
  <c r="N35" i="1"/>
  <c r="N84" i="1" s="1"/>
  <c r="N38" i="1"/>
  <c r="N87" i="1" s="1"/>
  <c r="N29" i="1"/>
  <c r="N78" i="1" s="1"/>
  <c r="N34" i="1"/>
  <c r="N83" i="1" s="1"/>
  <c r="N25" i="1"/>
  <c r="N74" i="1" s="1"/>
  <c r="N26" i="1"/>
  <c r="N75" i="1" s="1"/>
  <c r="N19" i="1"/>
  <c r="N68" i="1" s="1"/>
  <c r="N14" i="1"/>
  <c r="N63" i="1" s="1"/>
  <c r="N27" i="1"/>
  <c r="N76" i="1" s="1"/>
  <c r="N24" i="1"/>
  <c r="N73" i="1" s="1"/>
  <c r="N30" i="1"/>
  <c r="N79" i="1" s="1"/>
  <c r="N39" i="1"/>
  <c r="N88" i="1" s="1"/>
  <c r="N21" i="1"/>
  <c r="N70" i="1" s="1"/>
  <c r="N16" i="1"/>
  <c r="N65" i="1" s="1"/>
  <c r="N36" i="1"/>
  <c r="N85" i="1" s="1"/>
  <c r="N17" i="1"/>
  <c r="N66" i="1" s="1"/>
  <c r="N33" i="1"/>
  <c r="N82" i="1" s="1"/>
  <c r="N22" i="1"/>
  <c r="N71" i="1" s="1"/>
  <c r="N18" i="1"/>
  <c r="N67" i="1" s="1"/>
  <c r="N28" i="1"/>
  <c r="N77" i="1" s="1"/>
  <c r="N37" i="1"/>
  <c r="N86" i="1" s="1"/>
  <c r="N20" i="1"/>
  <c r="N69" i="1" s="1"/>
  <c r="N15" i="1"/>
  <c r="N64" i="1" s="1"/>
  <c r="N13" i="1"/>
  <c r="N62" i="1" s="1"/>
  <c r="V40" i="1"/>
  <c r="V89" i="1" s="1"/>
  <c r="V31" i="1"/>
  <c r="V80" i="1" s="1"/>
  <c r="V23" i="1"/>
  <c r="V72" i="1" s="1"/>
  <c r="V35" i="1"/>
  <c r="V84" i="1" s="1"/>
  <c r="V38" i="1"/>
  <c r="V87" i="1" s="1"/>
  <c r="V29" i="1"/>
  <c r="V78" i="1" s="1"/>
  <c r="V34" i="1"/>
  <c r="V83" i="1" s="1"/>
  <c r="V25" i="1"/>
  <c r="V74" i="1" s="1"/>
  <c r="V33" i="1"/>
  <c r="V82" i="1" s="1"/>
  <c r="V19" i="1"/>
  <c r="V68" i="1" s="1"/>
  <c r="V14" i="1"/>
  <c r="V63" i="1" s="1"/>
  <c r="V36" i="1"/>
  <c r="V85" i="1" s="1"/>
  <c r="V39" i="1"/>
  <c r="V88" i="1" s="1"/>
  <c r="V30" i="1"/>
  <c r="V79" i="1" s="1"/>
  <c r="V22" i="1"/>
  <c r="V71" i="1" s="1"/>
  <c r="V21" i="1"/>
  <c r="V70" i="1" s="1"/>
  <c r="V16" i="1"/>
  <c r="V65" i="1" s="1"/>
  <c r="V27" i="1"/>
  <c r="V76" i="1" s="1"/>
  <c r="V18" i="1"/>
  <c r="V67" i="1" s="1"/>
  <c r="V15" i="1"/>
  <c r="V64" i="1" s="1"/>
  <c r="V17" i="1"/>
  <c r="V66" i="1" s="1"/>
  <c r="V26" i="1"/>
  <c r="V75" i="1" s="1"/>
  <c r="V24" i="1"/>
  <c r="V73" i="1" s="1"/>
  <c r="V20" i="1"/>
  <c r="V69" i="1" s="1"/>
  <c r="V28" i="1"/>
  <c r="V77" i="1" s="1"/>
  <c r="V37" i="1"/>
  <c r="V86" i="1" s="1"/>
  <c r="V13" i="1"/>
  <c r="V62" i="1" s="1"/>
  <c r="F40" i="1"/>
  <c r="F89" i="1" s="1"/>
  <c r="F31" i="1"/>
  <c r="F80" i="1" s="1"/>
  <c r="F35" i="1"/>
  <c r="F84" i="1" s="1"/>
  <c r="F38" i="1"/>
  <c r="F87" i="1" s="1"/>
  <c r="F29" i="1"/>
  <c r="F78" i="1" s="1"/>
  <c r="F34" i="1"/>
  <c r="F83" i="1" s="1"/>
  <c r="F25" i="1"/>
  <c r="F74" i="1" s="1"/>
  <c r="F33" i="1"/>
  <c r="F82" i="1" s="1"/>
  <c r="F19" i="1"/>
  <c r="F68" i="1" s="1"/>
  <c r="F14" i="1"/>
  <c r="F63" i="1" s="1"/>
  <c r="F36" i="1"/>
  <c r="F85" i="1" s="1"/>
  <c r="F39" i="1"/>
  <c r="F88" i="1" s="1"/>
  <c r="F30" i="1"/>
  <c r="F79" i="1" s="1"/>
  <c r="F27" i="1"/>
  <c r="F76" i="1" s="1"/>
  <c r="F21" i="1"/>
  <c r="F70" i="1" s="1"/>
  <c r="F16" i="1"/>
  <c r="F65" i="1" s="1"/>
  <c r="F26" i="1"/>
  <c r="F75" i="1" s="1"/>
  <c r="F18" i="1"/>
  <c r="F67" i="1" s="1"/>
  <c r="F15" i="1"/>
  <c r="F64" i="1" s="1"/>
  <c r="F37" i="1"/>
  <c r="F86" i="1" s="1"/>
  <c r="F24" i="1"/>
  <c r="F73" i="1" s="1"/>
  <c r="F28" i="1"/>
  <c r="F77" i="1" s="1"/>
  <c r="F20" i="1"/>
  <c r="F69" i="1" s="1"/>
  <c r="F13" i="1"/>
  <c r="F62" i="1" s="1"/>
  <c r="F23" i="1"/>
  <c r="F72" i="1" s="1"/>
  <c r="F22" i="1"/>
  <c r="F71" i="1" s="1"/>
  <c r="F17" i="1"/>
  <c r="F66" i="1" s="1"/>
  <c r="J12" i="1"/>
  <c r="W35" i="1"/>
  <c r="W84" i="1" s="1"/>
  <c r="W26" i="1"/>
  <c r="W75" i="1" s="1"/>
  <c r="W38" i="1"/>
  <c r="W87" i="1" s="1"/>
  <c r="W29" i="1"/>
  <c r="W78" i="1" s="1"/>
  <c r="W33" i="1"/>
  <c r="W82" i="1" s="1"/>
  <c r="W37" i="1"/>
  <c r="W86" i="1" s="1"/>
  <c r="W28" i="1"/>
  <c r="W77" i="1" s="1"/>
  <c r="W36" i="1"/>
  <c r="W85" i="1" s="1"/>
  <c r="W17" i="1"/>
  <c r="W66" i="1" s="1"/>
  <c r="W39" i="1"/>
  <c r="W88" i="1" s="1"/>
  <c r="W25" i="1"/>
  <c r="W74" i="1" s="1"/>
  <c r="W24" i="1"/>
  <c r="W73" i="1" s="1"/>
  <c r="W20" i="1"/>
  <c r="W69" i="1" s="1"/>
  <c r="W15" i="1"/>
  <c r="W64" i="1" s="1"/>
  <c r="W34" i="1"/>
  <c r="W83" i="1" s="1"/>
  <c r="W23" i="1"/>
  <c r="W72" i="1" s="1"/>
  <c r="W40" i="1"/>
  <c r="W89" i="1" s="1"/>
  <c r="W22" i="1"/>
  <c r="W71" i="1" s="1"/>
  <c r="W21" i="1"/>
  <c r="W70" i="1" s="1"/>
  <c r="W14" i="1"/>
  <c r="W63" i="1" s="1"/>
  <c r="W30" i="1"/>
  <c r="W79" i="1" s="1"/>
  <c r="W31" i="1"/>
  <c r="W80" i="1" s="1"/>
  <c r="W16" i="1"/>
  <c r="W65" i="1" s="1"/>
  <c r="W27" i="1"/>
  <c r="W76" i="1" s="1"/>
  <c r="W18" i="1"/>
  <c r="W67" i="1" s="1"/>
  <c r="W13" i="1"/>
  <c r="W62" i="1" s="1"/>
  <c r="W19" i="1"/>
  <c r="W68" i="1" s="1"/>
  <c r="G12" i="1"/>
  <c r="H38" i="1"/>
  <c r="H87" i="1" s="1"/>
  <c r="H29" i="1"/>
  <c r="H78" i="1" s="1"/>
  <c r="H33" i="1"/>
  <c r="H82" i="1" s="1"/>
  <c r="H36" i="1"/>
  <c r="H85" i="1" s="1"/>
  <c r="H27" i="1"/>
  <c r="H76" i="1" s="1"/>
  <c r="H40" i="1"/>
  <c r="H89" i="1" s="1"/>
  <c r="H31" i="1"/>
  <c r="H80" i="1" s="1"/>
  <c r="H23" i="1"/>
  <c r="H72" i="1" s="1"/>
  <c r="H39" i="1"/>
  <c r="H88" i="1" s="1"/>
  <c r="H20" i="1"/>
  <c r="H69" i="1" s="1"/>
  <c r="H28" i="1"/>
  <c r="H77" i="1" s="1"/>
  <c r="H22" i="1"/>
  <c r="H71" i="1" s="1"/>
  <c r="H37" i="1"/>
  <c r="H86" i="1" s="1"/>
  <c r="H19" i="1"/>
  <c r="H68" i="1" s="1"/>
  <c r="H14" i="1"/>
  <c r="H63" i="1" s="1"/>
  <c r="H24" i="1"/>
  <c r="H73" i="1" s="1"/>
  <c r="H13" i="1"/>
  <c r="H62" i="1" s="1"/>
  <c r="H16" i="1"/>
  <c r="H65" i="1" s="1"/>
  <c r="H34" i="1"/>
  <c r="H83" i="1" s="1"/>
  <c r="H35" i="1"/>
  <c r="H84" i="1" s="1"/>
  <c r="H25" i="1"/>
  <c r="H74" i="1" s="1"/>
  <c r="H15" i="1"/>
  <c r="H64" i="1" s="1"/>
  <c r="H17" i="1"/>
  <c r="H66" i="1" s="1"/>
  <c r="H18" i="1"/>
  <c r="H67" i="1" s="1"/>
  <c r="H30" i="1"/>
  <c r="H79" i="1" s="1"/>
  <c r="H26" i="1"/>
  <c r="H75" i="1" s="1"/>
  <c r="H21" i="1"/>
  <c r="H70" i="1" s="1"/>
  <c r="AC12" i="1"/>
  <c r="L34" i="1"/>
  <c r="L25" i="1"/>
  <c r="L37" i="1"/>
  <c r="L28" i="1"/>
  <c r="L40" i="1"/>
  <c r="L31" i="1"/>
  <c r="L36" i="1"/>
  <c r="L27" i="1"/>
  <c r="L35" i="1"/>
  <c r="L21" i="1"/>
  <c r="L16" i="1"/>
  <c r="L38" i="1"/>
  <c r="L26" i="1"/>
  <c r="L19" i="1"/>
  <c r="L33" i="1"/>
  <c r="L23" i="1"/>
  <c r="L22" i="1"/>
  <c r="L29" i="1"/>
  <c r="L20" i="1"/>
  <c r="L15" i="1"/>
  <c r="L17" i="1"/>
  <c r="L30" i="1"/>
  <c r="L24" i="1"/>
  <c r="L14" i="1"/>
  <c r="L13" i="1"/>
  <c r="L39" i="1"/>
  <c r="L18" i="1"/>
  <c r="Y33" i="1"/>
  <c r="Y82" i="1" s="1"/>
  <c r="Y24" i="1"/>
  <c r="Y73" i="1" s="1"/>
  <c r="Y36" i="1"/>
  <c r="Y85" i="1" s="1"/>
  <c r="Y27" i="1"/>
  <c r="Y76" i="1" s="1"/>
  <c r="Y39" i="1"/>
  <c r="Y88" i="1" s="1"/>
  <c r="Y30" i="1"/>
  <c r="Y79" i="1" s="1"/>
  <c r="Y35" i="1"/>
  <c r="Y84" i="1" s="1"/>
  <c r="Y26" i="1"/>
  <c r="Y75" i="1" s="1"/>
  <c r="Y25" i="1"/>
  <c r="Y74" i="1" s="1"/>
  <c r="Y20" i="1"/>
  <c r="Y69" i="1" s="1"/>
  <c r="Y15" i="1"/>
  <c r="Y64" i="1" s="1"/>
  <c r="Y28" i="1"/>
  <c r="Y77" i="1" s="1"/>
  <c r="Y31" i="1"/>
  <c r="Y80" i="1" s="1"/>
  <c r="Y18" i="1"/>
  <c r="Y67" i="1" s="1"/>
  <c r="Y40" i="1"/>
  <c r="Y89" i="1" s="1"/>
  <c r="Y17" i="1"/>
  <c r="Y66" i="1" s="1"/>
  <c r="Y23" i="1"/>
  <c r="Y72" i="1" s="1"/>
  <c r="Y16" i="1"/>
  <c r="Y65" i="1" s="1"/>
  <c r="Y19" i="1"/>
  <c r="Y68" i="1" s="1"/>
  <c r="Y38" i="1"/>
  <c r="Y87" i="1" s="1"/>
  <c r="Y13" i="1"/>
  <c r="Y62" i="1" s="1"/>
  <c r="Y22" i="1"/>
  <c r="Y71" i="1" s="1"/>
  <c r="Y21" i="1"/>
  <c r="Y70" i="1" s="1"/>
  <c r="Y34" i="1"/>
  <c r="Y83" i="1" s="1"/>
  <c r="Y14" i="1"/>
  <c r="Y63" i="1" s="1"/>
  <c r="Y37" i="1"/>
  <c r="Y86" i="1" s="1"/>
  <c r="Y29" i="1"/>
  <c r="Y78" i="1" s="1"/>
  <c r="AF61" i="1"/>
  <c r="T12" i="1"/>
  <c r="B36" i="1"/>
  <c r="B27" i="1"/>
  <c r="B39" i="1"/>
  <c r="B30" i="1"/>
  <c r="B34" i="1"/>
  <c r="B25" i="1"/>
  <c r="B38" i="1"/>
  <c r="B29" i="1"/>
  <c r="B37" i="1"/>
  <c r="B26" i="1"/>
  <c r="B40" i="1"/>
  <c r="B24" i="1"/>
  <c r="B21" i="1"/>
  <c r="B16" i="1"/>
  <c r="B35" i="1"/>
  <c r="B31" i="1"/>
  <c r="B17" i="1"/>
  <c r="B23" i="1"/>
  <c r="B22" i="1"/>
  <c r="B28" i="1"/>
  <c r="B33" i="1"/>
  <c r="B15" i="1"/>
  <c r="B13" i="1"/>
  <c r="B19" i="1"/>
  <c r="B14" i="1"/>
  <c r="B18" i="1"/>
  <c r="B20" i="1"/>
  <c r="AJ34" i="1"/>
  <c r="AJ83" i="1" s="1"/>
  <c r="AJ25" i="1"/>
  <c r="AJ74" i="1" s="1"/>
  <c r="AJ37" i="1"/>
  <c r="AJ86" i="1" s="1"/>
  <c r="AJ28" i="1"/>
  <c r="AJ77" i="1" s="1"/>
  <c r="AJ40" i="1"/>
  <c r="AJ89" i="1" s="1"/>
  <c r="AJ31" i="1"/>
  <c r="AJ80" i="1" s="1"/>
  <c r="AJ36" i="1"/>
  <c r="AJ85" i="1" s="1"/>
  <c r="AJ27" i="1"/>
  <c r="AJ76" i="1" s="1"/>
  <c r="AJ16" i="1"/>
  <c r="AJ29" i="1"/>
  <c r="AJ78" i="1" s="1"/>
  <c r="AJ24" i="1"/>
  <c r="AJ73" i="1" s="1"/>
  <c r="AJ22" i="1"/>
  <c r="AJ71" i="1" s="1"/>
  <c r="AJ33" i="1"/>
  <c r="AJ82" i="1" s="1"/>
  <c r="AJ26" i="1"/>
  <c r="AJ75" i="1" s="1"/>
  <c r="AJ21" i="1"/>
  <c r="AJ70" i="1" s="1"/>
  <c r="AJ19" i="1"/>
  <c r="AJ68" i="1" s="1"/>
  <c r="AJ14" i="1"/>
  <c r="AJ38" i="1"/>
  <c r="AJ87" i="1" s="1"/>
  <c r="AJ23" i="1"/>
  <c r="AJ72" i="1" s="1"/>
  <c r="AJ30" i="1"/>
  <c r="AJ79" i="1" s="1"/>
  <c r="AJ18" i="1"/>
  <c r="AJ67" i="1" s="1"/>
  <c r="AJ15" i="1"/>
  <c r="AJ13" i="1"/>
  <c r="AJ17" i="1"/>
  <c r="AJ66" i="1" s="1"/>
  <c r="AJ35" i="1"/>
  <c r="AJ84" i="1" s="1"/>
  <c r="AJ20" i="1"/>
  <c r="AJ69" i="1" s="1"/>
  <c r="AJ39" i="1"/>
  <c r="AJ88" i="1" s="1"/>
  <c r="O61" i="1"/>
  <c r="AE32" i="1"/>
  <c r="AE81" i="1" s="1"/>
  <c r="Q81" i="1"/>
  <c r="Z81" i="1"/>
  <c r="H81" i="1"/>
  <c r="G81" i="1"/>
  <c r="AG81" i="1"/>
  <c r="W61" i="1"/>
  <c r="AD61" i="1"/>
  <c r="Z61" i="1"/>
  <c r="H61" i="1"/>
  <c r="Q61" i="1"/>
  <c r="AG61" i="1"/>
  <c r="AA61" i="1"/>
  <c r="V61" i="1"/>
  <c r="X61" i="1"/>
  <c r="F61" i="1"/>
  <c r="AB61" i="1"/>
  <c r="AH81" i="1"/>
  <c r="N81" i="1"/>
  <c r="AD81" i="1"/>
  <c r="O81" i="1"/>
  <c r="AB81" i="1"/>
  <c r="S81" i="1"/>
  <c r="J81" i="1"/>
  <c r="T81" i="1"/>
  <c r="Y81" i="1"/>
  <c r="P6" i="5"/>
  <c r="H6" i="5"/>
  <c r="M6" i="5"/>
  <c r="C7" i="5"/>
  <c r="O6" i="5"/>
  <c r="G6" i="5"/>
  <c r="N6" i="5"/>
  <c r="F6" i="5"/>
  <c r="E6" i="5"/>
  <c r="R6" i="5"/>
  <c r="J6" i="5"/>
  <c r="L6" i="5"/>
  <c r="Q6" i="5"/>
  <c r="K6" i="5"/>
  <c r="I6" i="5"/>
  <c r="AE52" i="1" l="1"/>
  <c r="AE101" i="1" s="1"/>
  <c r="AE55" i="1"/>
  <c r="AE104" i="1" s="1"/>
  <c r="V107" i="1"/>
  <c r="AE47" i="1"/>
  <c r="AE96" i="1" s="1"/>
  <c r="T55" i="1"/>
  <c r="T104" i="1" s="1"/>
  <c r="T51" i="1"/>
  <c r="T100" i="1" s="1"/>
  <c r="T47" i="1"/>
  <c r="T96" i="1" s="1"/>
  <c r="T56" i="1"/>
  <c r="T105" i="1" s="1"/>
  <c r="T52" i="1"/>
  <c r="T101" i="1" s="1"/>
  <c r="T48" i="1"/>
  <c r="T97" i="1" s="1"/>
  <c r="T53" i="1"/>
  <c r="T102" i="1" s="1"/>
  <c r="T49" i="1"/>
  <c r="T98" i="1" s="1"/>
  <c r="T54" i="1"/>
  <c r="T103" i="1" s="1"/>
  <c r="T50" i="1"/>
  <c r="T99" i="1" s="1"/>
  <c r="AC55" i="1"/>
  <c r="AC104" i="1" s="1"/>
  <c r="AC51" i="1"/>
  <c r="AC100" i="1" s="1"/>
  <c r="AC47" i="1"/>
  <c r="AC96" i="1" s="1"/>
  <c r="AC56" i="1"/>
  <c r="AC105" i="1" s="1"/>
  <c r="AC52" i="1"/>
  <c r="AC101" i="1" s="1"/>
  <c r="AC48" i="1"/>
  <c r="AC97" i="1" s="1"/>
  <c r="AC53" i="1"/>
  <c r="AC102" i="1" s="1"/>
  <c r="AC49" i="1"/>
  <c r="AC98" i="1" s="1"/>
  <c r="AC54" i="1"/>
  <c r="AC103" i="1" s="1"/>
  <c r="AC50" i="1"/>
  <c r="AC99" i="1" s="1"/>
  <c r="J54" i="1"/>
  <c r="J103" i="1" s="1"/>
  <c r="J50" i="1"/>
  <c r="J99" i="1" s="1"/>
  <c r="J55" i="1"/>
  <c r="J104" i="1" s="1"/>
  <c r="J51" i="1"/>
  <c r="J100" i="1" s="1"/>
  <c r="J47" i="1"/>
  <c r="J96" i="1" s="1"/>
  <c r="J56" i="1"/>
  <c r="J105" i="1" s="1"/>
  <c r="J52" i="1"/>
  <c r="J101" i="1" s="1"/>
  <c r="J48" i="1"/>
  <c r="J97" i="1" s="1"/>
  <c r="J53" i="1"/>
  <c r="J102" i="1" s="1"/>
  <c r="J49" i="1"/>
  <c r="J98" i="1" s="1"/>
  <c r="AE51" i="1"/>
  <c r="AE100" i="1" s="1"/>
  <c r="AE56" i="1"/>
  <c r="AE105" i="1" s="1"/>
  <c r="N107" i="1"/>
  <c r="P53" i="1"/>
  <c r="P102" i="1" s="1"/>
  <c r="P49" i="1"/>
  <c r="P98" i="1" s="1"/>
  <c r="P54" i="1"/>
  <c r="P103" i="1" s="1"/>
  <c r="P50" i="1"/>
  <c r="P99" i="1" s="1"/>
  <c r="P51" i="1"/>
  <c r="P100" i="1" s="1"/>
  <c r="P55" i="1"/>
  <c r="P104" i="1" s="1"/>
  <c r="P47" i="1"/>
  <c r="P96" i="1" s="1"/>
  <c r="P56" i="1"/>
  <c r="P105" i="1" s="1"/>
  <c r="P52" i="1"/>
  <c r="P101" i="1" s="1"/>
  <c r="P48" i="1"/>
  <c r="P97" i="1" s="1"/>
  <c r="R107" i="1"/>
  <c r="AF107" i="1"/>
  <c r="U107" i="1"/>
  <c r="Q107" i="1"/>
  <c r="AE50" i="1"/>
  <c r="AE99" i="1" s="1"/>
  <c r="AH107" i="1"/>
  <c r="E55" i="1"/>
  <c r="E104" i="1" s="1"/>
  <c r="E51" i="1"/>
  <c r="E100" i="1" s="1"/>
  <c r="E47" i="1"/>
  <c r="E96" i="1" s="1"/>
  <c r="E48" i="1"/>
  <c r="E97" i="1" s="1"/>
  <c r="E56" i="1"/>
  <c r="E105" i="1" s="1"/>
  <c r="E52" i="1"/>
  <c r="E101" i="1" s="1"/>
  <c r="E53" i="1"/>
  <c r="E102" i="1" s="1"/>
  <c r="E49" i="1"/>
  <c r="E98" i="1" s="1"/>
  <c r="E54" i="1"/>
  <c r="E103" i="1" s="1"/>
  <c r="E50" i="1"/>
  <c r="E99" i="1" s="1"/>
  <c r="S54" i="1"/>
  <c r="S103" i="1" s="1"/>
  <c r="S50" i="1"/>
  <c r="S99" i="1" s="1"/>
  <c r="S55" i="1"/>
  <c r="S104" i="1" s="1"/>
  <c r="S51" i="1"/>
  <c r="S100" i="1" s="1"/>
  <c r="S47" i="1"/>
  <c r="S96" i="1" s="1"/>
  <c r="S56" i="1"/>
  <c r="S105" i="1" s="1"/>
  <c r="S52" i="1"/>
  <c r="S101" i="1" s="1"/>
  <c r="S48" i="1"/>
  <c r="S97" i="1" s="1"/>
  <c r="S53" i="1"/>
  <c r="S102" i="1" s="1"/>
  <c r="S49" i="1"/>
  <c r="S98" i="1" s="1"/>
  <c r="I107" i="1"/>
  <c r="AE54" i="1"/>
  <c r="AE103" i="1" s="1"/>
  <c r="AD107" i="1"/>
  <c r="X107" i="1"/>
  <c r="Z107" i="1"/>
  <c r="AG107" i="1"/>
  <c r="AE53" i="1"/>
  <c r="AE102" i="1" s="1"/>
  <c r="W107" i="1"/>
  <c r="AB107" i="1"/>
  <c r="AE49" i="1"/>
  <c r="AE98" i="1" s="1"/>
  <c r="G56" i="1"/>
  <c r="G105" i="1" s="1"/>
  <c r="G52" i="1"/>
  <c r="G101" i="1" s="1"/>
  <c r="G48" i="1"/>
  <c r="G97" i="1" s="1"/>
  <c r="G53" i="1"/>
  <c r="G102" i="1" s="1"/>
  <c r="G49" i="1"/>
  <c r="G98" i="1" s="1"/>
  <c r="G54" i="1"/>
  <c r="G103" i="1" s="1"/>
  <c r="G50" i="1"/>
  <c r="G99" i="1" s="1"/>
  <c r="G55" i="1"/>
  <c r="G104" i="1" s="1"/>
  <c r="G51" i="1"/>
  <c r="G100" i="1" s="1"/>
  <c r="G47" i="1"/>
  <c r="G96" i="1" s="1"/>
  <c r="AJ107" i="1"/>
  <c r="Y107" i="1"/>
  <c r="AA107" i="1"/>
  <c r="AE48" i="1"/>
  <c r="AE97" i="1" s="1"/>
  <c r="F107" i="1"/>
  <c r="B113" i="1"/>
  <c r="B112" i="1"/>
  <c r="V7" i="5"/>
  <c r="T7" i="5"/>
  <c r="U7" i="5"/>
  <c r="S7" i="5"/>
  <c r="AE45" i="1"/>
  <c r="AE94" i="1" s="1"/>
  <c r="AE43" i="1"/>
  <c r="AE92" i="1" s="1"/>
  <c r="AE42" i="1"/>
  <c r="AE91" i="1" s="1"/>
  <c r="E61" i="1"/>
  <c r="E46" i="1"/>
  <c r="E95" i="1" s="1"/>
  <c r="E44" i="1"/>
  <c r="E93" i="1" s="1"/>
  <c r="E41" i="1"/>
  <c r="E90" i="1" s="1"/>
  <c r="E45" i="1"/>
  <c r="E94" i="1" s="1"/>
  <c r="E43" i="1"/>
  <c r="E92" i="1" s="1"/>
  <c r="E42" i="1"/>
  <c r="E91" i="1" s="1"/>
  <c r="G61" i="1"/>
  <c r="G45" i="1"/>
  <c r="G94" i="1" s="1"/>
  <c r="G41" i="1"/>
  <c r="G90" i="1" s="1"/>
  <c r="G46" i="1"/>
  <c r="G95" i="1" s="1"/>
  <c r="G42" i="1"/>
  <c r="G91" i="1" s="1"/>
  <c r="G43" i="1"/>
  <c r="G92" i="1" s="1"/>
  <c r="G44" i="1"/>
  <c r="G93" i="1" s="1"/>
  <c r="AE44" i="1"/>
  <c r="AE93" i="1" s="1"/>
  <c r="AE46" i="1"/>
  <c r="AE95" i="1" s="1"/>
  <c r="P45" i="1"/>
  <c r="P94" i="1" s="1"/>
  <c r="P41" i="1"/>
  <c r="P90" i="1" s="1"/>
  <c r="P43" i="1"/>
  <c r="P92" i="1" s="1"/>
  <c r="P46" i="1"/>
  <c r="P95" i="1" s="1"/>
  <c r="P42" i="1"/>
  <c r="P91" i="1" s="1"/>
  <c r="P44" i="1"/>
  <c r="P93" i="1" s="1"/>
  <c r="S43" i="1"/>
  <c r="S92" i="1" s="1"/>
  <c r="S44" i="1"/>
  <c r="S93" i="1" s="1"/>
  <c r="S46" i="1"/>
  <c r="S95" i="1" s="1"/>
  <c r="S45" i="1"/>
  <c r="S94" i="1" s="1"/>
  <c r="S41" i="1"/>
  <c r="S90" i="1" s="1"/>
  <c r="S42" i="1"/>
  <c r="S91" i="1" s="1"/>
  <c r="T61" i="1"/>
  <c r="T43" i="1"/>
  <c r="T92" i="1" s="1"/>
  <c r="T45" i="1"/>
  <c r="T94" i="1" s="1"/>
  <c r="T41" i="1"/>
  <c r="T90" i="1" s="1"/>
  <c r="T44" i="1"/>
  <c r="T93" i="1" s="1"/>
  <c r="T42" i="1"/>
  <c r="T91" i="1" s="1"/>
  <c r="T46" i="1"/>
  <c r="T95" i="1" s="1"/>
  <c r="AC61" i="1"/>
  <c r="AC44" i="1"/>
  <c r="AC93" i="1" s="1"/>
  <c r="AC45" i="1"/>
  <c r="AC94" i="1" s="1"/>
  <c r="AC46" i="1"/>
  <c r="AC95" i="1" s="1"/>
  <c r="AC41" i="1"/>
  <c r="AC90" i="1" s="1"/>
  <c r="AC42" i="1"/>
  <c r="AC91" i="1" s="1"/>
  <c r="AC43" i="1"/>
  <c r="AC92" i="1" s="1"/>
  <c r="J61" i="1"/>
  <c r="J46" i="1"/>
  <c r="J95" i="1" s="1"/>
  <c r="J42" i="1"/>
  <c r="J91" i="1" s="1"/>
  <c r="J44" i="1"/>
  <c r="J93" i="1" s="1"/>
  <c r="J43" i="1"/>
  <c r="J92" i="1" s="1"/>
  <c r="J41" i="1"/>
  <c r="J90" i="1" s="1"/>
  <c r="J45" i="1"/>
  <c r="J94" i="1" s="1"/>
  <c r="AE41" i="1"/>
  <c r="AE90" i="1" s="1"/>
  <c r="AE39" i="1"/>
  <c r="AE88" i="1" s="1"/>
  <c r="AE23" i="1"/>
  <c r="AE72" i="1" s="1"/>
  <c r="AE24" i="1"/>
  <c r="AE73" i="1" s="1"/>
  <c r="AE26" i="1"/>
  <c r="AE75" i="1" s="1"/>
  <c r="AE40" i="1"/>
  <c r="AE89" i="1" s="1"/>
  <c r="AE35" i="1"/>
  <c r="AE84" i="1" s="1"/>
  <c r="AE22" i="1"/>
  <c r="AE71" i="1" s="1"/>
  <c r="AE15" i="1"/>
  <c r="AE64" i="1" s="1"/>
  <c r="AE13" i="1"/>
  <c r="AE62" i="1" s="1"/>
  <c r="AE17" i="1"/>
  <c r="AE66" i="1" s="1"/>
  <c r="AE36" i="1"/>
  <c r="AE85" i="1" s="1"/>
  <c r="AE28" i="1"/>
  <c r="AE77" i="1" s="1"/>
  <c r="AE14" i="1"/>
  <c r="AE63" i="1" s="1"/>
  <c r="AE37" i="1"/>
  <c r="AE86" i="1" s="1"/>
  <c r="AE25" i="1"/>
  <c r="AE74" i="1" s="1"/>
  <c r="AE21" i="1"/>
  <c r="AE70" i="1" s="1"/>
  <c r="AE27" i="1"/>
  <c r="AE76" i="1" s="1"/>
  <c r="AE18" i="1"/>
  <c r="AE67" i="1" s="1"/>
  <c r="AE20" i="1"/>
  <c r="AE69" i="1" s="1"/>
  <c r="AE33" i="1"/>
  <c r="AE82" i="1" s="1"/>
  <c r="AE19" i="1"/>
  <c r="AE68" i="1" s="1"/>
  <c r="AE34" i="1"/>
  <c r="AE83" i="1" s="1"/>
  <c r="AE29" i="1"/>
  <c r="AE78" i="1" s="1"/>
  <c r="AE16" i="1"/>
  <c r="AE65" i="1" s="1"/>
  <c r="AE31" i="1"/>
  <c r="AE80" i="1" s="1"/>
  <c r="AE30" i="1"/>
  <c r="AE79" i="1" s="1"/>
  <c r="AE38" i="1"/>
  <c r="AE87" i="1" s="1"/>
  <c r="T34" i="1"/>
  <c r="T83" i="1" s="1"/>
  <c r="T25" i="1"/>
  <c r="T74" i="1" s="1"/>
  <c r="T37" i="1"/>
  <c r="T86" i="1" s="1"/>
  <c r="T28" i="1"/>
  <c r="T77" i="1" s="1"/>
  <c r="T40" i="1"/>
  <c r="T89" i="1" s="1"/>
  <c r="T31" i="1"/>
  <c r="T80" i="1" s="1"/>
  <c r="T36" i="1"/>
  <c r="T85" i="1" s="1"/>
  <c r="T27" i="1"/>
  <c r="T76" i="1" s="1"/>
  <c r="T23" i="1"/>
  <c r="T72" i="1" s="1"/>
  <c r="T21" i="1"/>
  <c r="T70" i="1" s="1"/>
  <c r="T16" i="1"/>
  <c r="T65" i="1" s="1"/>
  <c r="T29" i="1"/>
  <c r="T78" i="1" s="1"/>
  <c r="T33" i="1"/>
  <c r="T82" i="1" s="1"/>
  <c r="T19" i="1"/>
  <c r="T68" i="1" s="1"/>
  <c r="T14" i="1"/>
  <c r="T63" i="1" s="1"/>
  <c r="T38" i="1"/>
  <c r="T87" i="1" s="1"/>
  <c r="T20" i="1"/>
  <c r="T69" i="1" s="1"/>
  <c r="T22" i="1"/>
  <c r="T71" i="1" s="1"/>
  <c r="T18" i="1"/>
  <c r="T67" i="1" s="1"/>
  <c r="T26" i="1"/>
  <c r="T75" i="1" s="1"/>
  <c r="T39" i="1"/>
  <c r="T88" i="1" s="1"/>
  <c r="T15" i="1"/>
  <c r="T64" i="1" s="1"/>
  <c r="T13" i="1"/>
  <c r="T62" i="1" s="1"/>
  <c r="T35" i="1"/>
  <c r="T84" i="1" s="1"/>
  <c r="T24" i="1"/>
  <c r="T73" i="1" s="1"/>
  <c r="T17" i="1"/>
  <c r="T66" i="1" s="1"/>
  <c r="T30" i="1"/>
  <c r="T79" i="1" s="1"/>
  <c r="AC37" i="1"/>
  <c r="AC86" i="1" s="1"/>
  <c r="AC28" i="1"/>
  <c r="AC77" i="1" s="1"/>
  <c r="AC40" i="1"/>
  <c r="AC89" i="1" s="1"/>
  <c r="AC31" i="1"/>
  <c r="AC80" i="1" s="1"/>
  <c r="AC35" i="1"/>
  <c r="AC84" i="1" s="1"/>
  <c r="AC26" i="1"/>
  <c r="AC75" i="1" s="1"/>
  <c r="AC39" i="1"/>
  <c r="AC88" i="1" s="1"/>
  <c r="AC30" i="1"/>
  <c r="AC79" i="1" s="1"/>
  <c r="AC22" i="1"/>
  <c r="AC71" i="1" s="1"/>
  <c r="AC38" i="1"/>
  <c r="AC87" i="1" s="1"/>
  <c r="AC21" i="1"/>
  <c r="AC70" i="1" s="1"/>
  <c r="AC23" i="1"/>
  <c r="AC72" i="1" s="1"/>
  <c r="AC19" i="1"/>
  <c r="AC68" i="1" s="1"/>
  <c r="AC27" i="1"/>
  <c r="AC76" i="1" s="1"/>
  <c r="AC17" i="1"/>
  <c r="AC66" i="1" s="1"/>
  <c r="AC36" i="1"/>
  <c r="AC85" i="1" s="1"/>
  <c r="AC25" i="1"/>
  <c r="AC74" i="1" s="1"/>
  <c r="AC24" i="1"/>
  <c r="AC73" i="1" s="1"/>
  <c r="AC18" i="1"/>
  <c r="AC67" i="1" s="1"/>
  <c r="AC13" i="1"/>
  <c r="AC62" i="1" s="1"/>
  <c r="AC33" i="1"/>
  <c r="AC82" i="1" s="1"/>
  <c r="AC29" i="1"/>
  <c r="AC78" i="1" s="1"/>
  <c r="AC34" i="1"/>
  <c r="AC83" i="1" s="1"/>
  <c r="AC16" i="1"/>
  <c r="AC65" i="1" s="1"/>
  <c r="AC20" i="1"/>
  <c r="AC69" i="1" s="1"/>
  <c r="AC14" i="1"/>
  <c r="AC63" i="1" s="1"/>
  <c r="AC15" i="1"/>
  <c r="AC64" i="1" s="1"/>
  <c r="P38" i="1"/>
  <c r="P87" i="1" s="1"/>
  <c r="P29" i="1"/>
  <c r="P78" i="1" s="1"/>
  <c r="P33" i="1"/>
  <c r="P82" i="1" s="1"/>
  <c r="P36" i="1"/>
  <c r="P85" i="1" s="1"/>
  <c r="P27" i="1"/>
  <c r="P76" i="1" s="1"/>
  <c r="P40" i="1"/>
  <c r="P89" i="1" s="1"/>
  <c r="P31" i="1"/>
  <c r="P80" i="1" s="1"/>
  <c r="P23" i="1"/>
  <c r="P72" i="1" s="1"/>
  <c r="P30" i="1"/>
  <c r="P79" i="1" s="1"/>
  <c r="P34" i="1"/>
  <c r="P83" i="1" s="1"/>
  <c r="P20" i="1"/>
  <c r="P69" i="1" s="1"/>
  <c r="P37" i="1"/>
  <c r="P86" i="1" s="1"/>
  <c r="P28" i="1"/>
  <c r="P77" i="1" s="1"/>
  <c r="P25" i="1"/>
  <c r="P74" i="1" s="1"/>
  <c r="P19" i="1"/>
  <c r="P68" i="1" s="1"/>
  <c r="P14" i="1"/>
  <c r="P63" i="1" s="1"/>
  <c r="P39" i="1"/>
  <c r="P88" i="1" s="1"/>
  <c r="P35" i="1"/>
  <c r="P84" i="1" s="1"/>
  <c r="P22" i="1"/>
  <c r="P71" i="1" s="1"/>
  <c r="P18" i="1"/>
  <c r="P67" i="1" s="1"/>
  <c r="P13" i="1"/>
  <c r="P62" i="1" s="1"/>
  <c r="P21" i="1"/>
  <c r="P70" i="1" s="1"/>
  <c r="P16" i="1"/>
  <c r="P65" i="1" s="1"/>
  <c r="P17" i="1"/>
  <c r="P66" i="1" s="1"/>
  <c r="P15" i="1"/>
  <c r="P64" i="1" s="1"/>
  <c r="P24" i="1"/>
  <c r="P73" i="1" s="1"/>
  <c r="P26" i="1"/>
  <c r="P75" i="1" s="1"/>
  <c r="P61" i="1"/>
  <c r="E37" i="1"/>
  <c r="E86" i="1" s="1"/>
  <c r="E28" i="1"/>
  <c r="E77" i="1" s="1"/>
  <c r="E40" i="1"/>
  <c r="E89" i="1" s="1"/>
  <c r="E31" i="1"/>
  <c r="E80" i="1" s="1"/>
  <c r="E35" i="1"/>
  <c r="E84" i="1" s="1"/>
  <c r="E26" i="1"/>
  <c r="E75" i="1" s="1"/>
  <c r="E39" i="1"/>
  <c r="E88" i="1" s="1"/>
  <c r="E30" i="1"/>
  <c r="E79" i="1" s="1"/>
  <c r="E22" i="1"/>
  <c r="E71" i="1" s="1"/>
  <c r="E29" i="1"/>
  <c r="E78" i="1" s="1"/>
  <c r="E24" i="1"/>
  <c r="E73" i="1" s="1"/>
  <c r="E33" i="1"/>
  <c r="E82" i="1" s="1"/>
  <c r="E19" i="1"/>
  <c r="E68" i="1" s="1"/>
  <c r="E36" i="1"/>
  <c r="E85" i="1" s="1"/>
  <c r="E17" i="1"/>
  <c r="E66" i="1" s="1"/>
  <c r="E18" i="1"/>
  <c r="E67" i="1" s="1"/>
  <c r="E13" i="1"/>
  <c r="E62" i="1" s="1"/>
  <c r="E25" i="1"/>
  <c r="E74" i="1" s="1"/>
  <c r="E15" i="1"/>
  <c r="E64" i="1" s="1"/>
  <c r="E21" i="1"/>
  <c r="E70" i="1" s="1"/>
  <c r="E20" i="1"/>
  <c r="E69" i="1" s="1"/>
  <c r="E14" i="1"/>
  <c r="E63" i="1" s="1"/>
  <c r="E38" i="1"/>
  <c r="E87" i="1" s="1"/>
  <c r="E23" i="1"/>
  <c r="E72" i="1" s="1"/>
  <c r="E16" i="1"/>
  <c r="E65" i="1" s="1"/>
  <c r="E27" i="1"/>
  <c r="E76" i="1" s="1"/>
  <c r="E34" i="1"/>
  <c r="E83" i="1" s="1"/>
  <c r="G35" i="1"/>
  <c r="G84" i="1" s="1"/>
  <c r="G26" i="1"/>
  <c r="G75" i="1" s="1"/>
  <c r="G38" i="1"/>
  <c r="G87" i="1" s="1"/>
  <c r="G29" i="1"/>
  <c r="G78" i="1" s="1"/>
  <c r="G33" i="1"/>
  <c r="G82" i="1" s="1"/>
  <c r="G37" i="1"/>
  <c r="G86" i="1" s="1"/>
  <c r="G28" i="1"/>
  <c r="G77" i="1" s="1"/>
  <c r="G36" i="1"/>
  <c r="G85" i="1" s="1"/>
  <c r="G17" i="1"/>
  <c r="G66" i="1" s="1"/>
  <c r="G39" i="1"/>
  <c r="G88" i="1" s="1"/>
  <c r="G23" i="1"/>
  <c r="G72" i="1" s="1"/>
  <c r="G20" i="1"/>
  <c r="G69" i="1" s="1"/>
  <c r="G15" i="1"/>
  <c r="G64" i="1" s="1"/>
  <c r="G34" i="1"/>
  <c r="G83" i="1" s="1"/>
  <c r="G24" i="1"/>
  <c r="G73" i="1" s="1"/>
  <c r="G40" i="1"/>
  <c r="G89" i="1" s="1"/>
  <c r="G30" i="1"/>
  <c r="G79" i="1" s="1"/>
  <c r="G21" i="1"/>
  <c r="G70" i="1" s="1"/>
  <c r="G25" i="1"/>
  <c r="G74" i="1" s="1"/>
  <c r="G14" i="1"/>
  <c r="G63" i="1" s="1"/>
  <c r="G27" i="1"/>
  <c r="G76" i="1" s="1"/>
  <c r="G16" i="1"/>
  <c r="G65" i="1" s="1"/>
  <c r="G13" i="1"/>
  <c r="G62" i="1" s="1"/>
  <c r="G31" i="1"/>
  <c r="G80" i="1" s="1"/>
  <c r="G22" i="1"/>
  <c r="G71" i="1" s="1"/>
  <c r="G18" i="1"/>
  <c r="G67" i="1" s="1"/>
  <c r="G19" i="1"/>
  <c r="G68" i="1" s="1"/>
  <c r="J36" i="1"/>
  <c r="J85" i="1" s="1"/>
  <c r="J27" i="1"/>
  <c r="J76" i="1" s="1"/>
  <c r="J39" i="1"/>
  <c r="J88" i="1" s="1"/>
  <c r="J30" i="1"/>
  <c r="J79" i="1" s="1"/>
  <c r="J34" i="1"/>
  <c r="J83" i="1" s="1"/>
  <c r="J25" i="1"/>
  <c r="J74" i="1" s="1"/>
  <c r="J38" i="1"/>
  <c r="J87" i="1" s="1"/>
  <c r="J29" i="1"/>
  <c r="J78" i="1" s="1"/>
  <c r="J28" i="1"/>
  <c r="J77" i="1" s="1"/>
  <c r="J23" i="1"/>
  <c r="J72" i="1" s="1"/>
  <c r="J22" i="1"/>
  <c r="J71" i="1" s="1"/>
  <c r="J31" i="1"/>
  <c r="J80" i="1" s="1"/>
  <c r="J18" i="1"/>
  <c r="J67" i="1" s="1"/>
  <c r="J35" i="1"/>
  <c r="J84" i="1" s="1"/>
  <c r="J21" i="1"/>
  <c r="J70" i="1" s="1"/>
  <c r="J16" i="1"/>
  <c r="J65" i="1" s="1"/>
  <c r="J19" i="1"/>
  <c r="J68" i="1" s="1"/>
  <c r="J20" i="1"/>
  <c r="J69" i="1" s="1"/>
  <c r="J15" i="1"/>
  <c r="J64" i="1" s="1"/>
  <c r="J14" i="1"/>
  <c r="J63" i="1" s="1"/>
  <c r="J17" i="1"/>
  <c r="J66" i="1" s="1"/>
  <c r="J26" i="1"/>
  <c r="J75" i="1" s="1"/>
  <c r="J37" i="1"/>
  <c r="J86" i="1" s="1"/>
  <c r="J24" i="1"/>
  <c r="J73" i="1" s="1"/>
  <c r="J13" i="1"/>
  <c r="J62" i="1" s="1"/>
  <c r="J40" i="1"/>
  <c r="J89" i="1" s="1"/>
  <c r="J33" i="1"/>
  <c r="J82" i="1" s="1"/>
  <c r="S39" i="1"/>
  <c r="S88" i="1" s="1"/>
  <c r="S30" i="1"/>
  <c r="S79" i="1" s="1"/>
  <c r="S34" i="1"/>
  <c r="S83" i="1" s="1"/>
  <c r="S37" i="1"/>
  <c r="S86" i="1" s="1"/>
  <c r="S28" i="1"/>
  <c r="S77" i="1" s="1"/>
  <c r="S33" i="1"/>
  <c r="S82" i="1" s="1"/>
  <c r="S24" i="1"/>
  <c r="S73" i="1" s="1"/>
  <c r="S40" i="1"/>
  <c r="S89" i="1" s="1"/>
  <c r="S22" i="1"/>
  <c r="S71" i="1" s="1"/>
  <c r="S18" i="1"/>
  <c r="S67" i="1" s="1"/>
  <c r="S23" i="1"/>
  <c r="S72" i="1" s="1"/>
  <c r="S21" i="1"/>
  <c r="S70" i="1" s="1"/>
  <c r="S29" i="1"/>
  <c r="S78" i="1" s="1"/>
  <c r="S38" i="1"/>
  <c r="S87" i="1" s="1"/>
  <c r="S20" i="1"/>
  <c r="S69" i="1" s="1"/>
  <c r="S15" i="1"/>
  <c r="S64" i="1" s="1"/>
  <c r="S35" i="1"/>
  <c r="S84" i="1" s="1"/>
  <c r="S27" i="1"/>
  <c r="S76" i="1" s="1"/>
  <c r="S14" i="1"/>
  <c r="S63" i="1" s="1"/>
  <c r="S31" i="1"/>
  <c r="S80" i="1" s="1"/>
  <c r="S36" i="1"/>
  <c r="S85" i="1" s="1"/>
  <c r="S19" i="1"/>
  <c r="S68" i="1" s="1"/>
  <c r="S25" i="1"/>
  <c r="S74" i="1" s="1"/>
  <c r="S13" i="1"/>
  <c r="S62" i="1" s="1"/>
  <c r="S26" i="1"/>
  <c r="S75" i="1" s="1"/>
  <c r="S16" i="1"/>
  <c r="S65" i="1" s="1"/>
  <c r="S17" i="1"/>
  <c r="S66" i="1" s="1"/>
  <c r="S61" i="1"/>
  <c r="O82" i="1"/>
  <c r="O73" i="1"/>
  <c r="O88" i="1"/>
  <c r="O84" i="1"/>
  <c r="O85" i="1"/>
  <c r="O89" i="1"/>
  <c r="O70" i="1"/>
  <c r="O87" i="1"/>
  <c r="O72" i="1"/>
  <c r="O64" i="1"/>
  <c r="O65" i="1"/>
  <c r="O74" i="1"/>
  <c r="O78" i="1"/>
  <c r="O69" i="1"/>
  <c r="O76" i="1"/>
  <c r="O86" i="1"/>
  <c r="O79" i="1"/>
  <c r="O71" i="1"/>
  <c r="O67" i="1"/>
  <c r="O75" i="1"/>
  <c r="O66" i="1"/>
  <c r="O83" i="1"/>
  <c r="O80" i="1"/>
  <c r="O68" i="1"/>
  <c r="M7" i="5"/>
  <c r="E7" i="5"/>
  <c r="J7" i="5"/>
  <c r="L7" i="5"/>
  <c r="K7" i="5"/>
  <c r="R7" i="5"/>
  <c r="C8" i="5"/>
  <c r="O7" i="5"/>
  <c r="G7" i="5"/>
  <c r="P7" i="5"/>
  <c r="N7" i="5"/>
  <c r="I7" i="5"/>
  <c r="Q7" i="5"/>
  <c r="H7" i="5"/>
  <c r="F7" i="5"/>
  <c r="T107" i="1" l="1"/>
  <c r="S107" i="1"/>
  <c r="J107" i="1"/>
  <c r="AC107" i="1"/>
  <c r="O107" i="1"/>
  <c r="AE107" i="1"/>
  <c r="P107" i="1"/>
  <c r="B111" i="1"/>
  <c r="B114" i="1" s="1"/>
  <c r="E107" i="1"/>
  <c r="G107" i="1"/>
  <c r="T8" i="5"/>
  <c r="V8" i="5"/>
  <c r="S8" i="5"/>
  <c r="U8" i="5"/>
  <c r="R8" i="5"/>
  <c r="J8" i="5"/>
  <c r="C9" i="5"/>
  <c r="G8" i="5"/>
  <c r="Q8" i="5"/>
  <c r="I8" i="5"/>
  <c r="P8" i="5"/>
  <c r="H8" i="5"/>
  <c r="O8" i="5"/>
  <c r="L8" i="5"/>
  <c r="E8" i="5"/>
  <c r="N8" i="5"/>
  <c r="F8" i="5"/>
  <c r="M8" i="5"/>
  <c r="K8" i="5"/>
  <c r="V9" i="5" l="1"/>
  <c r="T9" i="5"/>
  <c r="U9" i="5"/>
  <c r="S9" i="5"/>
  <c r="C10" i="5"/>
  <c r="O9" i="5"/>
  <c r="G9" i="5"/>
  <c r="N9" i="5"/>
  <c r="F9" i="5"/>
  <c r="M9" i="5"/>
  <c r="E9" i="5"/>
  <c r="L9" i="5"/>
  <c r="Q9" i="5"/>
  <c r="I9" i="5"/>
  <c r="R9" i="5"/>
  <c r="H9" i="5"/>
  <c r="P9" i="5"/>
  <c r="J9" i="5"/>
  <c r="K9" i="5"/>
  <c r="V10" i="5" l="1"/>
  <c r="T10" i="5"/>
  <c r="S10" i="5"/>
  <c r="U10" i="5"/>
  <c r="P10" i="5"/>
  <c r="H10" i="5"/>
  <c r="M10" i="5"/>
  <c r="L10" i="5"/>
  <c r="K10" i="5"/>
  <c r="J10" i="5"/>
  <c r="O10" i="5"/>
  <c r="N10" i="5"/>
  <c r="C11" i="5"/>
  <c r="R10" i="5"/>
  <c r="Q10" i="5"/>
  <c r="I10" i="5"/>
  <c r="G10" i="5"/>
  <c r="E10" i="5"/>
  <c r="T11" i="5" l="1"/>
  <c r="V11" i="5"/>
  <c r="S11" i="5"/>
  <c r="U11" i="5"/>
  <c r="M11" i="5"/>
  <c r="E11" i="5"/>
  <c r="L11" i="5"/>
  <c r="R11" i="5"/>
  <c r="K11" i="5"/>
  <c r="J11" i="5"/>
  <c r="I11" i="5"/>
  <c r="O11" i="5"/>
  <c r="F11" i="5"/>
  <c r="G11" i="5"/>
  <c r="H11" i="5"/>
  <c r="N11" i="5"/>
  <c r="P11" i="5"/>
  <c r="C12" i="5"/>
  <c r="Q11" i="5"/>
  <c r="J12" i="5" l="1"/>
  <c r="I12" i="5"/>
  <c r="T12" i="5"/>
  <c r="V12" i="5"/>
  <c r="S12" i="5"/>
  <c r="U12" i="5"/>
  <c r="P12" i="5"/>
  <c r="R12" i="5"/>
  <c r="C13" i="5"/>
  <c r="L12" i="5"/>
  <c r="K12" i="5"/>
  <c r="H12" i="5"/>
  <c r="N12" i="5"/>
  <c r="E12" i="5"/>
  <c r="M12" i="5"/>
  <c r="Q12" i="5"/>
  <c r="G12" i="5"/>
  <c r="F12" i="5"/>
  <c r="O12" i="5"/>
  <c r="T13" i="5" l="1"/>
  <c r="V13" i="5"/>
  <c r="S13" i="5"/>
  <c r="U13" i="5"/>
  <c r="M13" i="5"/>
  <c r="E13" i="5"/>
  <c r="K13" i="5"/>
  <c r="C14" i="5"/>
  <c r="O13" i="5"/>
  <c r="G13" i="5"/>
  <c r="Q13" i="5"/>
  <c r="P13" i="5"/>
  <c r="N13" i="5"/>
  <c r="L13" i="5"/>
  <c r="H13" i="5"/>
  <c r="F13" i="5"/>
  <c r="R13" i="5"/>
  <c r="I13" i="5"/>
  <c r="J13" i="5"/>
  <c r="T14" i="5" l="1"/>
  <c r="V14" i="5"/>
  <c r="U14" i="5"/>
  <c r="S14" i="5"/>
  <c r="R14" i="5"/>
  <c r="J14" i="5"/>
  <c r="P14" i="5"/>
  <c r="H14" i="5"/>
  <c r="L14" i="5"/>
  <c r="C15" i="5"/>
  <c r="K14" i="5"/>
  <c r="I14" i="5"/>
  <c r="G14" i="5"/>
  <c r="F14" i="5"/>
  <c r="N14" i="5"/>
  <c r="E14" i="5"/>
  <c r="O14" i="5"/>
  <c r="Q14" i="5"/>
  <c r="M14" i="5"/>
  <c r="T15" i="5" l="1"/>
  <c r="V15" i="5"/>
  <c r="S15" i="5"/>
  <c r="U15" i="5"/>
  <c r="C16" i="5"/>
  <c r="O15" i="5"/>
  <c r="G15" i="5"/>
  <c r="M15" i="5"/>
  <c r="E15" i="5"/>
  <c r="Q15" i="5"/>
  <c r="I15" i="5"/>
  <c r="R15" i="5"/>
  <c r="P15" i="5"/>
  <c r="N15" i="5"/>
  <c r="L15" i="5"/>
  <c r="H15" i="5"/>
  <c r="F15" i="5"/>
  <c r="K15" i="5"/>
  <c r="J15" i="5"/>
  <c r="R16" i="5" l="1"/>
  <c r="N16" i="5"/>
  <c r="Q16" i="5"/>
  <c r="M16" i="5"/>
  <c r="P16" i="5"/>
  <c r="O16" i="5"/>
  <c r="V16" i="5"/>
  <c r="T16" i="5"/>
  <c r="S16" i="5"/>
  <c r="U16" i="5"/>
  <c r="L16" i="5"/>
  <c r="J16" i="5"/>
  <c r="F16" i="5"/>
  <c r="K16" i="5"/>
  <c r="I16" i="5"/>
  <c r="C17" i="5"/>
  <c r="H16" i="5"/>
  <c r="G16" i="5"/>
  <c r="E16" i="5"/>
  <c r="P17" i="5" l="1"/>
  <c r="L17" i="5"/>
  <c r="O17" i="5"/>
  <c r="K17" i="5"/>
  <c r="R17" i="5"/>
  <c r="N17" i="5"/>
  <c r="Q17" i="5"/>
  <c r="M17" i="5"/>
  <c r="T17" i="5"/>
  <c r="V17" i="5"/>
  <c r="S17" i="5"/>
  <c r="U17" i="5"/>
  <c r="I17" i="5"/>
  <c r="H17" i="5"/>
  <c r="C18" i="5"/>
  <c r="G17" i="5"/>
  <c r="F17" i="5"/>
  <c r="E17" i="5"/>
  <c r="J17" i="5"/>
  <c r="O18" i="5" l="1"/>
  <c r="K18" i="5"/>
  <c r="R18" i="5"/>
  <c r="N18" i="5"/>
  <c r="Q18" i="5"/>
  <c r="M18" i="5"/>
  <c r="P18" i="5"/>
  <c r="L18" i="5"/>
  <c r="T18" i="5"/>
  <c r="V18" i="5"/>
  <c r="S18" i="5"/>
  <c r="U18" i="5"/>
  <c r="F18" i="5"/>
  <c r="E18" i="5"/>
  <c r="H18" i="5"/>
  <c r="I18" i="5"/>
  <c r="G18" i="5"/>
  <c r="J18" i="5"/>
  <c r="C19" i="5"/>
  <c r="O19" i="5" l="1"/>
  <c r="K19" i="5"/>
  <c r="R19" i="5"/>
  <c r="N19" i="5"/>
  <c r="Q19" i="5"/>
  <c r="M19" i="5"/>
  <c r="P19" i="5"/>
  <c r="L19" i="5"/>
  <c r="V19" i="5"/>
  <c r="T19" i="5"/>
  <c r="U19" i="5"/>
  <c r="S19" i="5"/>
  <c r="J19" i="5"/>
  <c r="I19" i="5"/>
  <c r="E19" i="5"/>
  <c r="F19" i="5"/>
  <c r="G19" i="5"/>
  <c r="C20" i="5"/>
  <c r="H19" i="5"/>
  <c r="Q20" i="5" l="1"/>
  <c r="M20" i="5"/>
  <c r="L20" i="5"/>
  <c r="P20" i="5"/>
  <c r="O20" i="5"/>
  <c r="K20" i="5"/>
  <c r="R20" i="5"/>
  <c r="N20" i="5"/>
  <c r="T20" i="5"/>
  <c r="V20" i="5"/>
  <c r="U20" i="5"/>
  <c r="S20" i="5"/>
  <c r="H20" i="5"/>
  <c r="C21" i="5"/>
  <c r="G20" i="5"/>
  <c r="F20" i="5"/>
  <c r="J20" i="5"/>
  <c r="I20" i="5"/>
  <c r="E20" i="5"/>
  <c r="G21" i="5" l="1"/>
  <c r="T21" i="5"/>
  <c r="V21" i="5"/>
  <c r="U21" i="5"/>
  <c r="S21" i="5"/>
  <c r="E21" i="5"/>
  <c r="C22" i="5"/>
  <c r="J21" i="5"/>
  <c r="I21" i="5"/>
  <c r="H21" i="5"/>
  <c r="F21" i="5"/>
  <c r="T22" i="5" l="1"/>
  <c r="V22" i="5"/>
  <c r="S22" i="5"/>
  <c r="U22" i="5"/>
  <c r="J22" i="5"/>
  <c r="I22" i="5"/>
  <c r="H22" i="5"/>
  <c r="C23" i="5"/>
  <c r="G22" i="5"/>
  <c r="F22" i="5"/>
  <c r="E22" i="5"/>
  <c r="T23" i="5" l="1"/>
  <c r="V23" i="5"/>
  <c r="S23" i="5"/>
  <c r="U23" i="5"/>
  <c r="C24" i="5"/>
  <c r="G23" i="5"/>
  <c r="F23" i="5"/>
  <c r="E23" i="5"/>
  <c r="I23" i="5"/>
  <c r="J23" i="5"/>
  <c r="H23" i="5"/>
  <c r="C25" i="5" l="1"/>
  <c r="V24" i="5"/>
  <c r="T24" i="5"/>
  <c r="U24" i="5"/>
  <c r="S24" i="5"/>
  <c r="J24" i="5"/>
  <c r="F24" i="5"/>
  <c r="G24" i="5"/>
  <c r="I24" i="5"/>
  <c r="H24" i="5"/>
  <c r="E24" i="5"/>
  <c r="E25" i="5" l="1"/>
  <c r="G25" i="5"/>
  <c r="J25" i="5"/>
  <c r="H25" i="5"/>
  <c r="C26" i="5"/>
  <c r="F25" i="5"/>
  <c r="I25" i="5"/>
  <c r="V25" i="5"/>
  <c r="T25" i="5"/>
  <c r="S25" i="5"/>
  <c r="U25" i="5"/>
  <c r="H26" i="5" l="1"/>
  <c r="I26" i="5"/>
  <c r="G26" i="5"/>
  <c r="C27" i="5"/>
  <c r="U26" i="5"/>
  <c r="E26" i="5"/>
  <c r="S26" i="5"/>
  <c r="J26" i="5"/>
  <c r="T26" i="5"/>
  <c r="V26" i="5"/>
  <c r="F26" i="5"/>
  <c r="V27" i="5"/>
  <c r="S27" i="5"/>
  <c r="U27" i="5"/>
  <c r="C28" i="5"/>
  <c r="H27" i="5"/>
  <c r="F27" i="5"/>
  <c r="G27" i="5"/>
  <c r="T27" i="5" l="1"/>
  <c r="J27" i="5"/>
  <c r="E27" i="5"/>
  <c r="I27" i="5"/>
  <c r="V28" i="5"/>
  <c r="T28" i="5"/>
  <c r="U28" i="5"/>
  <c r="S28" i="5"/>
  <c r="C29" i="5"/>
  <c r="H28" i="5"/>
  <c r="E28" i="5"/>
  <c r="J28" i="5"/>
  <c r="I28" i="5"/>
  <c r="F28" i="5"/>
  <c r="G28" i="5"/>
  <c r="C30" i="5" l="1"/>
  <c r="C31" i="5"/>
  <c r="V30" i="5"/>
  <c r="J30" i="5"/>
  <c r="E30" i="5"/>
  <c r="H30" i="5"/>
  <c r="T30" i="5"/>
  <c r="F30" i="5"/>
  <c r="S30" i="5"/>
  <c r="U30" i="5"/>
  <c r="G30" i="5"/>
  <c r="I30" i="5"/>
  <c r="T29" i="5"/>
  <c r="V29" i="5"/>
  <c r="S29" i="5"/>
  <c r="U29" i="5"/>
  <c r="E29" i="5"/>
  <c r="H29" i="5"/>
  <c r="J29" i="5"/>
  <c r="I29" i="5"/>
  <c r="F29" i="5"/>
  <c r="G29" i="5"/>
  <c r="J31" i="5" l="1"/>
  <c r="H31" i="5"/>
  <c r="E31" i="5"/>
  <c r="T31" i="5"/>
  <c r="V31" i="5"/>
  <c r="F31" i="5"/>
  <c r="S31" i="5"/>
  <c r="U31" i="5"/>
  <c r="G31" i="5"/>
  <c r="I31" i="5"/>
</calcChain>
</file>

<file path=xl/sharedStrings.xml><?xml version="1.0" encoding="utf-8"?>
<sst xmlns="http://schemas.openxmlformats.org/spreadsheetml/2006/main" count="833" uniqueCount="171">
  <si>
    <t>CVMT</t>
  </si>
  <si>
    <t>TVMT</t>
  </si>
  <si>
    <t>VMT</t>
  </si>
  <si>
    <t>CARTOLL</t>
  </si>
  <si>
    <t>TRKTOLL</t>
  </si>
  <si>
    <t>TOTTOLL</t>
  </si>
  <si>
    <t>TRKTIME</t>
  </si>
  <si>
    <t>TOTTIME</t>
  </si>
  <si>
    <t>FATCRSH</t>
  </si>
  <si>
    <t>INJCRSH</t>
  </si>
  <si>
    <t>PDOCRSH</t>
  </si>
  <si>
    <t>OFATCOST</t>
  </si>
  <si>
    <t>OINJCOST</t>
  </si>
  <si>
    <t>OPDOCOST</t>
  </si>
  <si>
    <t>TOTCCST</t>
  </si>
  <si>
    <t>FATDELY</t>
  </si>
  <si>
    <t>INJDELY</t>
  </si>
  <si>
    <t>PDODELY</t>
  </si>
  <si>
    <t>TOTDELY</t>
  </si>
  <si>
    <t>CARCDEL</t>
  </si>
  <si>
    <t>TRKCDEL</t>
  </si>
  <si>
    <t>CVOCGAS</t>
  </si>
  <si>
    <t>CVOCOTH</t>
  </si>
  <si>
    <t>CVOCTOT</t>
  </si>
  <si>
    <t>TOTVOC</t>
  </si>
  <si>
    <t>FROM USER COSTS CALCULATOR</t>
  </si>
  <si>
    <t>BENEFIT STREAM</t>
  </si>
  <si>
    <t>Interest Rate</t>
  </si>
  <si>
    <t>Total</t>
  </si>
  <si>
    <t>Value of Time</t>
  </si>
  <si>
    <t>Veh Op Cost</t>
  </si>
  <si>
    <t>SUMMARY BENEFITS</t>
  </si>
  <si>
    <t>Analysis Year</t>
  </si>
  <si>
    <t>Crashes</t>
  </si>
  <si>
    <t>The variables contained in this file are defined as follows:</t>
  </si>
  <si>
    <t>CVMT: Daily car VMT</t>
  </si>
  <si>
    <t>TVMT: Daily truck VMT</t>
  </si>
  <si>
    <t>VMT: Daily total VMT</t>
  </si>
  <si>
    <t>CARTOLL: Annual car tolls</t>
  </si>
  <si>
    <t>TRKTOLL: Annual truck tolls</t>
  </si>
  <si>
    <t>TOTTOLL: Annual total tolls</t>
  </si>
  <si>
    <t>TRKTIME: Annual cost of time for truck trips</t>
  </si>
  <si>
    <t>TOTTIME: Annual cost of time for all trips</t>
  </si>
  <si>
    <t>FATCRSH: Annual fatal crashes</t>
  </si>
  <si>
    <t>INJCRSH: Annual injury crashes</t>
  </si>
  <si>
    <t>PDOCRSH: Annual PDO crashes</t>
  </si>
  <si>
    <t>OFATCOST: Annual cost of fatal crashes</t>
  </si>
  <si>
    <t>OINJCOST: Annual cost of injury crashes</t>
  </si>
  <si>
    <t>OPDOCOST: Annual cost of PDO crashes</t>
  </si>
  <si>
    <t>TOTCCST: Annual cost of all crashes</t>
  </si>
  <si>
    <t>FATDELY: Annual delay due to fatal crashes</t>
  </si>
  <si>
    <t>INJDELY: Annual delay due to injury crashes</t>
  </si>
  <si>
    <t>PDODELY: Annual delay due to PDO crashes</t>
  </si>
  <si>
    <t>TOTDELY: Annual delay due to all crashes</t>
  </si>
  <si>
    <t>CARCDEL: Annual delay to cars due to all crashes</t>
  </si>
  <si>
    <t>TRKCDEL: Annual delay to trucks due to all crashes</t>
  </si>
  <si>
    <t>CVOCTOT: Annual total vehicle operating cost for cars</t>
  </si>
  <si>
    <t>TOTVOC: Total vehicle operating costs for all vehicle classes</t>
  </si>
  <si>
    <t>2030build</t>
  </si>
  <si>
    <t>2030nobuild</t>
  </si>
  <si>
    <t>2030ben</t>
  </si>
  <si>
    <t>CARTIME: Annual cost of time for cars</t>
  </si>
  <si>
    <t>CVOCOTH: Annual cost of tires, maintenance, depreciation and oil for cars</t>
  </si>
  <si>
    <t>CVOCGAS: Annual cost of fuel for cars</t>
  </si>
  <si>
    <t>TVOCGAS: Annual cost of fuel for trucks</t>
  </si>
  <si>
    <t>TVOCOTH: Annual cost of tires, maintenance, depreciation and oil for trucks</t>
  </si>
  <si>
    <t>TVOCTOT: Annual total vehicle operating cost for trucks</t>
  </si>
  <si>
    <t>VOCGAS: Total annual cost of fuel</t>
  </si>
  <si>
    <t>VOCOTH: Total annual cost of tires, maintenance, depreciation and oil</t>
  </si>
  <si>
    <t>CARTIME</t>
  </si>
  <si>
    <t>TVOCGAS</t>
  </si>
  <si>
    <t>TVOCOTH</t>
  </si>
  <si>
    <t>TVOCTOT</t>
  </si>
  <si>
    <t>VOCGAS</t>
  </si>
  <si>
    <t>VOCOTH</t>
  </si>
  <si>
    <t>CONG DELAY CAR</t>
  </si>
  <si>
    <t>CONG DELAY TRK</t>
  </si>
  <si>
    <t>CONG DELAY CAR: Congestion Delay for cars</t>
  </si>
  <si>
    <t>CONG DELAY TRK: Congestion Delay for trucks</t>
  </si>
  <si>
    <t xml:space="preserve"> </t>
  </si>
  <si>
    <t xml:space="preserve"> ANNUAL COST SUMMARY REPORT</t>
  </si>
  <si>
    <t xml:space="preserve"> STATE ROUTES</t>
  </si>
  <si>
    <t xml:space="preserve">           </t>
  </si>
  <si>
    <t xml:space="preserve">Fatal               </t>
  </si>
  <si>
    <t xml:space="preserve">Inj                 </t>
  </si>
  <si>
    <t>PDO</t>
  </si>
  <si>
    <t xml:space="preserve">CRASHES    </t>
  </si>
  <si>
    <t xml:space="preserve">CRASH COST </t>
  </si>
  <si>
    <t>CRASH DELAY</t>
  </si>
  <si>
    <t xml:space="preserve">Class1              </t>
  </si>
  <si>
    <t xml:space="preserve">Class2              </t>
  </si>
  <si>
    <t xml:space="preserve">Class3              </t>
  </si>
  <si>
    <t xml:space="preserve">Class4              </t>
  </si>
  <si>
    <t xml:space="preserve">CONG DELAY </t>
  </si>
  <si>
    <t xml:space="preserve">TOTAL VHT  </t>
  </si>
  <si>
    <t xml:space="preserve">TIME COST  </t>
  </si>
  <si>
    <t>ADD DLY CST</t>
  </si>
  <si>
    <t xml:space="preserve">VMT        </t>
  </si>
  <si>
    <t xml:space="preserve">FUEL USAGE </t>
  </si>
  <si>
    <t xml:space="preserve">FUEL COST  </t>
  </si>
  <si>
    <t>OTH OP COST</t>
  </si>
  <si>
    <t>TOT OP COST</t>
  </si>
  <si>
    <t xml:space="preserve">TOLL COST  </t>
  </si>
  <si>
    <t xml:space="preserve">TOTAL COST </t>
  </si>
  <si>
    <t xml:space="preserve"> NON-STATE ROUTES</t>
  </si>
  <si>
    <t>TOTCOST</t>
  </si>
  <si>
    <t xml:space="preserve"> OUT OF STATE</t>
  </si>
  <si>
    <t>Benefit Stream</t>
  </si>
  <si>
    <t>Year</t>
  </si>
  <si>
    <t>Term</t>
  </si>
  <si>
    <t>"No Build" Fuel Cost</t>
  </si>
  <si>
    <t>"Build" Vehicle Fuel Cost</t>
  </si>
  <si>
    <t>2015 No Build</t>
  </si>
  <si>
    <t>carVHT</t>
  </si>
  <si>
    <t>trkVHT</t>
  </si>
  <si>
    <t>"No Build" Car
VHT</t>
  </si>
  <si>
    <t>"No Build" Truck
VHT</t>
  </si>
  <si>
    <t>"Build"Car  
VHT</t>
  </si>
  <si>
    <t>"Build" Truck 
VHT</t>
  </si>
  <si>
    <t>"No Build" Non Fuel Operating Cost</t>
  </si>
  <si>
    <t>"Build" Non Fuel Operating Cost</t>
  </si>
  <si>
    <t>2030 build</t>
  </si>
  <si>
    <t>ozone</t>
  </si>
  <si>
    <t>PM</t>
  </si>
  <si>
    <t>2030 nobuild</t>
  </si>
  <si>
    <t>XXX</t>
  </si>
  <si>
    <t>JULY</t>
  </si>
  <si>
    <t>TOT</t>
  </si>
  <si>
    <t>COUNTY</t>
  </si>
  <si>
    <t>MONTH</t>
  </si>
  <si>
    <t>HC</t>
  </si>
  <si>
    <t>NOX</t>
  </si>
  <si>
    <t>SO2</t>
  </si>
  <si>
    <t>PM2.5</t>
  </si>
  <si>
    <t>In State</t>
  </si>
  <si>
    <t>Annual Tons</t>
  </si>
  <si>
    <t>annual factor</t>
  </si>
  <si>
    <t>2030 diff</t>
  </si>
  <si>
    <t>NOX2</t>
  </si>
  <si>
    <t>NOX2 is from the OZ runs which calculated car/truck separate</t>
  </si>
  <si>
    <t>fuelusage</t>
  </si>
  <si>
    <t>"No Build"
 CO2 Emissions (tons)</t>
  </si>
  <si>
    <t>"Build" 
CO2 Emissions (tons)</t>
  </si>
  <si>
    <t>"No Build"
VOCs (tons)</t>
  </si>
  <si>
    <t>"Build" 
VOCs (tons)</t>
  </si>
  <si>
    <t>"No Build"
Nox (tons)</t>
  </si>
  <si>
    <t>"No Build" Particulate Matter (tons)</t>
  </si>
  <si>
    <t>"Build" Particulate Matter (tons)</t>
  </si>
  <si>
    <t>"No Build"
Sulfur Dioxide (tons)</t>
  </si>
  <si>
    <t>"Build" 
Sulfur Dioxide (tons)</t>
  </si>
  <si>
    <t>convert gallons of fuel to tons of CO2</t>
  </si>
  <si>
    <t>burn 1 gal=kg co2</t>
  </si>
  <si>
    <t>ton to kg conversion</t>
  </si>
  <si>
    <t>CO2</t>
  </si>
  <si>
    <t>computed from gasoline consumption on BC page</t>
  </si>
  <si>
    <t>http://wiki.answers.com/Q/What_is_the_Chemical_equation_for_combustion_of_gasoline</t>
  </si>
  <si>
    <t>"Build" 
Nox (tons)</t>
  </si>
  <si>
    <t>2010build</t>
  </si>
  <si>
    <t>2010nobuild</t>
  </si>
  <si>
    <t>2010ben</t>
  </si>
  <si>
    <t>2010 build</t>
  </si>
  <si>
    <t>2010 nobuild</t>
  </si>
  <si>
    <t>2010 diff</t>
  </si>
  <si>
    <t xml:space="preserve">NOX is from the PM runs </t>
  </si>
  <si>
    <t xml:space="preserve">Use NOX2 </t>
  </si>
  <si>
    <t>NOTE:  These are all annual values for subarea defined for analysis</t>
  </si>
  <si>
    <t>tonnages arrived at by converting grams to US tons/short tons by factor 907185</t>
  </si>
  <si>
    <t>2019 dollars</t>
  </si>
  <si>
    <t>All dollars in 2019 constant dollars.</t>
  </si>
  <si>
    <t>User Benefits in 2019 Dollars</t>
  </si>
  <si>
    <t>2019 PRESENT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</si>
</sst>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2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12" fillId="0" borderId="0"/>
    <xf numFmtId="0" fontId="7" fillId="0" borderId="0"/>
    <xf numFmtId="0" fontId="14" fillId="0" borderId="0"/>
    <xf numFmtId="0" fontId="10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16" applyNumberFormat="0" applyAlignment="0" applyProtection="0"/>
    <xf numFmtId="0" fontId="24" fillId="9" borderId="17" applyNumberFormat="0" applyAlignment="0" applyProtection="0"/>
    <xf numFmtId="0" fontId="25" fillId="9" borderId="16" applyNumberFormat="0" applyAlignment="0" applyProtection="0"/>
    <xf numFmtId="0" fontId="26" fillId="0" borderId="18" applyNumberFormat="0" applyFill="0" applyAlignment="0" applyProtection="0"/>
    <xf numFmtId="0" fontId="27" fillId="10" borderId="1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21" applyNumberFormat="0" applyFill="0" applyAlignment="0" applyProtection="0"/>
    <xf numFmtId="0" fontId="3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0" fillId="35" borderId="0" applyNumberFormat="0" applyBorder="0" applyAlignment="0" applyProtection="0"/>
    <xf numFmtId="0" fontId="5" fillId="0" borderId="0"/>
    <xf numFmtId="0" fontId="5" fillId="11" borderId="20" applyNumberFormat="0" applyFont="0" applyAlignment="0" applyProtection="0"/>
    <xf numFmtId="0" fontId="4" fillId="0" borderId="0"/>
    <xf numFmtId="0" fontId="4" fillId="11" borderId="20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44" fontId="31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 applyFont="1"/>
    <xf numFmtId="0" fontId="0" fillId="2" borderId="0" xfId="0" applyFill="1"/>
    <xf numFmtId="0" fontId="9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3" fontId="0" fillId="0" borderId="0" xfId="0" applyNumberFormat="1"/>
    <xf numFmtId="0" fontId="0" fillId="0" borderId="0" xfId="0" applyFill="1"/>
    <xf numFmtId="1" fontId="0" fillId="0" borderId="0" xfId="0" applyNumberFormat="1" applyFill="1"/>
    <xf numFmtId="0" fontId="10" fillId="0" borderId="0" xfId="0" applyFo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/>
    <xf numFmtId="3" fontId="0" fillId="0" borderId="0" xfId="0" applyNumberFormat="1" applyBorder="1"/>
    <xf numFmtId="0" fontId="10" fillId="3" borderId="0" xfId="0" applyFont="1" applyFill="1"/>
    <xf numFmtId="0" fontId="0" fillId="3" borderId="0" xfId="0" applyFill="1"/>
    <xf numFmtId="0" fontId="10" fillId="0" borderId="3" xfId="0" applyFont="1" applyBorder="1"/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0" fillId="4" borderId="0" xfId="0" applyFill="1"/>
    <xf numFmtId="1" fontId="0" fillId="0" borderId="0" xfId="0" applyNumberFormat="1"/>
    <xf numFmtId="0" fontId="12" fillId="0" borderId="0" xfId="1"/>
    <xf numFmtId="0" fontId="12" fillId="0" borderId="0" xfId="1"/>
    <xf numFmtId="0" fontId="12" fillId="0" borderId="0" xfId="1"/>
    <xf numFmtId="0" fontId="12" fillId="0" borderId="0" xfId="1"/>
    <xf numFmtId="0" fontId="7" fillId="0" borderId="0" xfId="2"/>
    <xf numFmtId="0" fontId="13" fillId="0" borderId="7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5" fillId="0" borderId="7" xfId="3" applyFont="1" applyFill="1" applyBorder="1" applyAlignment="1">
      <alignment horizontal="center" vertical="center" wrapText="1"/>
    </xf>
    <xf numFmtId="0" fontId="7" fillId="0" borderId="7" xfId="2" applyFill="1" applyBorder="1"/>
    <xf numFmtId="0" fontId="7" fillId="0" borderId="7" xfId="2" applyFill="1" applyBorder="1" applyAlignment="1">
      <alignment horizontal="center"/>
    </xf>
    <xf numFmtId="2" fontId="14" fillId="0" borderId="7" xfId="3" applyNumberFormat="1" applyFill="1" applyBorder="1"/>
    <xf numFmtId="0" fontId="10" fillId="0" borderId="0" xfId="4" applyFont="1"/>
    <xf numFmtId="0" fontId="7" fillId="0" borderId="8" xfId="5" applyBorder="1"/>
    <xf numFmtId="0" fontId="7" fillId="0" borderId="9" xfId="5" applyBorder="1"/>
    <xf numFmtId="0" fontId="7" fillId="0" borderId="9" xfId="2" applyBorder="1"/>
    <xf numFmtId="0" fontId="7" fillId="0" borderId="10" xfId="5" applyBorder="1"/>
    <xf numFmtId="0" fontId="7" fillId="0" borderId="0" xfId="5" applyBorder="1"/>
    <xf numFmtId="0" fontId="7" fillId="0" borderId="0" xfId="2" applyBorder="1"/>
    <xf numFmtId="0" fontId="7" fillId="0" borderId="11" xfId="5" applyBorder="1"/>
    <xf numFmtId="0" fontId="7" fillId="0" borderId="12" xfId="5" applyBorder="1"/>
    <xf numFmtId="0" fontId="7" fillId="0" borderId="12" xfId="2" applyBorder="1"/>
    <xf numFmtId="0" fontId="13" fillId="0" borderId="0" xfId="2" applyFont="1"/>
    <xf numFmtId="1" fontId="14" fillId="0" borderId="7" xfId="3" applyNumberFormat="1" applyFill="1" applyBorder="1"/>
    <xf numFmtId="0" fontId="6" fillId="0" borderId="0" xfId="2" applyFont="1"/>
    <xf numFmtId="0" fontId="10" fillId="0" borderId="0" xfId="4" applyFill="1"/>
    <xf numFmtId="0" fontId="7" fillId="0" borderId="0" xfId="2" applyFill="1"/>
    <xf numFmtId="0" fontId="10" fillId="0" borderId="0" xfId="4" applyFont="1" applyFill="1"/>
    <xf numFmtId="2" fontId="0" fillId="0" borderId="0" xfId="0" applyNumberFormat="1"/>
    <xf numFmtId="0" fontId="7" fillId="0" borderId="23" xfId="5" applyBorder="1"/>
    <xf numFmtId="0" fontId="10" fillId="0" borderId="0" xfId="0" applyFont="1" applyFill="1"/>
    <xf numFmtId="0" fontId="7" fillId="0" borderId="24" xfId="5" applyBorder="1"/>
    <xf numFmtId="0" fontId="7" fillId="0" borderId="22" xfId="5" applyBorder="1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0" fontId="5" fillId="0" borderId="0" xfId="53"/>
    <xf numFmtId="164" fontId="0" fillId="0" borderId="4" xfId="69" applyNumberFormat="1" applyFont="1" applyBorder="1"/>
    <xf numFmtId="164" fontId="0" fillId="0" borderId="6" xfId="69" applyNumberFormat="1" applyFont="1" applyBorder="1"/>
    <xf numFmtId="0" fontId="3" fillId="0" borderId="0" xfId="2" applyFont="1"/>
    <xf numFmtId="0" fontId="2" fillId="0" borderId="0" xfId="2" applyFont="1"/>
    <xf numFmtId="0" fontId="1" fillId="0" borderId="0" xfId="2" applyFont="1"/>
    <xf numFmtId="1" fontId="7" fillId="0" borderId="0" xfId="2" applyNumberFormat="1"/>
    <xf numFmtId="2" fontId="14" fillId="36" borderId="7" xfId="3" applyNumberFormat="1" applyFill="1" applyBorder="1"/>
  </cellXfs>
  <cellStyles count="70">
    <cellStyle name="20% - Accent1" xfId="30" builtinId="30" customBuiltin="1"/>
    <cellStyle name="20% - Accent1 2" xfId="57" xr:uid="{00000000-0005-0000-0000-000001000000}"/>
    <cellStyle name="20% - Accent2" xfId="34" builtinId="34" customBuiltin="1"/>
    <cellStyle name="20% - Accent2 2" xfId="59" xr:uid="{00000000-0005-0000-0000-000003000000}"/>
    <cellStyle name="20% - Accent3" xfId="38" builtinId="38" customBuiltin="1"/>
    <cellStyle name="20% - Accent3 2" xfId="61" xr:uid="{00000000-0005-0000-0000-000005000000}"/>
    <cellStyle name="20% - Accent4" xfId="42" builtinId="42" customBuiltin="1"/>
    <cellStyle name="20% - Accent4 2" xfId="63" xr:uid="{00000000-0005-0000-0000-000007000000}"/>
    <cellStyle name="20% - Accent5" xfId="46" builtinId="46" customBuiltin="1"/>
    <cellStyle name="20% - Accent5 2" xfId="65" xr:uid="{00000000-0005-0000-0000-000009000000}"/>
    <cellStyle name="20% - Accent6" xfId="50" builtinId="50" customBuiltin="1"/>
    <cellStyle name="20% - Accent6 2" xfId="67" xr:uid="{00000000-0005-0000-0000-00000B000000}"/>
    <cellStyle name="40% - Accent1" xfId="31" builtinId="31" customBuiltin="1"/>
    <cellStyle name="40% - Accent1 2" xfId="58" xr:uid="{00000000-0005-0000-0000-00000D000000}"/>
    <cellStyle name="40% - Accent2" xfId="35" builtinId="35" customBuiltin="1"/>
    <cellStyle name="40% - Accent2 2" xfId="60" xr:uid="{00000000-0005-0000-0000-00000F000000}"/>
    <cellStyle name="40% - Accent3" xfId="39" builtinId="39" customBuiltin="1"/>
    <cellStyle name="40% - Accent3 2" xfId="62" xr:uid="{00000000-0005-0000-0000-000011000000}"/>
    <cellStyle name="40% - Accent4" xfId="43" builtinId="43" customBuiltin="1"/>
    <cellStyle name="40% - Accent4 2" xfId="64" xr:uid="{00000000-0005-0000-0000-000013000000}"/>
    <cellStyle name="40% - Accent5" xfId="47" builtinId="47" customBuiltin="1"/>
    <cellStyle name="40% - Accent5 2" xfId="66" xr:uid="{00000000-0005-0000-0000-000015000000}"/>
    <cellStyle name="40% - Accent6" xfId="51" builtinId="51" customBuiltin="1"/>
    <cellStyle name="40% - Accent6 2" xfId="68" xr:uid="{00000000-0005-0000-0000-000017000000}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urrency" xfId="69" builtinId="4"/>
    <cellStyle name="Currency 2 2" xfId="6" xr:uid="{00000000-0005-0000-0000-000028000000}"/>
    <cellStyle name="Currency 2 3" xfId="7" xr:uid="{00000000-0005-0000-0000-000029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34000000}"/>
    <cellStyle name="Normal 2 2" xfId="8" xr:uid="{00000000-0005-0000-0000-000035000000}"/>
    <cellStyle name="Normal 2 3" xfId="3" xr:uid="{00000000-0005-0000-0000-000036000000}"/>
    <cellStyle name="Normal 2 4" xfId="5" xr:uid="{00000000-0005-0000-0000-000037000000}"/>
    <cellStyle name="Normal 3" xfId="2" xr:uid="{00000000-0005-0000-0000-000038000000}"/>
    <cellStyle name="Normal 4" xfId="9" xr:uid="{00000000-0005-0000-0000-000039000000}"/>
    <cellStyle name="Normal 5" xfId="10" xr:uid="{00000000-0005-0000-0000-00003A000000}"/>
    <cellStyle name="Normal 6" xfId="53" xr:uid="{00000000-0005-0000-0000-00003B000000}"/>
    <cellStyle name="Normal 7" xfId="4" xr:uid="{00000000-0005-0000-0000-00003C000000}"/>
    <cellStyle name="Normal 8" xfId="55" xr:uid="{00000000-0005-0000-0000-00003D000000}"/>
    <cellStyle name="Note 2" xfId="54" xr:uid="{00000000-0005-0000-0000-00003E000000}"/>
    <cellStyle name="Note 3" xfId="56" xr:uid="{00000000-0005-0000-0000-00003F000000}"/>
    <cellStyle name="Output" xfId="22" builtinId="21" customBuiltin="1"/>
    <cellStyle name="Percent 2" xfId="11" xr:uid="{00000000-0005-0000-0000-000041000000}"/>
    <cellStyle name="Percent 3" xfId="12" xr:uid="{00000000-0005-0000-0000-000042000000}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zoomScale="80" zoomScaleNormal="80" workbookViewId="0">
      <selection activeCell="P41" sqref="P41"/>
    </sheetView>
  </sheetViews>
  <sheetFormatPr defaultRowHeight="15" x14ac:dyDescent="0.25"/>
  <cols>
    <col min="1" max="4" width="8.88671875" style="26"/>
    <col min="5" max="5" width="10.6640625" style="26" customWidth="1"/>
    <col min="6" max="6" width="9.6640625" style="26" customWidth="1"/>
    <col min="7" max="7" width="10.6640625" style="26" bestFit="1" customWidth="1"/>
    <col min="8" max="8" width="9.6640625" style="26" bestFit="1" customWidth="1"/>
    <col min="9" max="9" width="11.88671875" style="26" bestFit="1" customWidth="1"/>
    <col min="10" max="10" width="11.77734375" style="26" customWidth="1"/>
    <col min="11" max="11" width="10" style="26" bestFit="1" customWidth="1"/>
    <col min="12" max="12" width="10" style="26" customWidth="1"/>
    <col min="13" max="13" width="9.109375" style="26" bestFit="1" customWidth="1"/>
    <col min="14" max="14" width="8.77734375" style="26" bestFit="1" customWidth="1"/>
    <col min="15" max="15" width="10" style="26" bestFit="1" customWidth="1"/>
    <col min="16" max="16" width="11" style="26" customWidth="1"/>
    <col min="17" max="17" width="12.21875" style="26" customWidth="1"/>
    <col min="18" max="18" width="12" style="26" customWidth="1"/>
    <col min="19" max="21" width="12.109375" style="26" bestFit="1" customWidth="1"/>
    <col min="22" max="22" width="12.21875" style="26" customWidth="1"/>
    <col min="23" max="260" width="8.88671875" style="26"/>
    <col min="261" max="261" width="9.33203125" style="26" bestFit="1" customWidth="1"/>
    <col min="262" max="262" width="8.44140625" style="26" bestFit="1" customWidth="1"/>
    <col min="263" max="263" width="9.33203125" style="26" bestFit="1" customWidth="1"/>
    <col min="264" max="264" width="8.44140625" style="26" bestFit="1" customWidth="1"/>
    <col min="265" max="265" width="11.88671875" style="26" bestFit="1" customWidth="1"/>
    <col min="266" max="266" width="9.109375" style="26" bestFit="1" customWidth="1"/>
    <col min="267" max="267" width="10" style="26" bestFit="1" customWidth="1"/>
    <col min="268" max="268" width="10" style="26" customWidth="1"/>
    <col min="269" max="269" width="9.109375" style="26" bestFit="1" customWidth="1"/>
    <col min="270" max="270" width="8.77734375" style="26" bestFit="1" customWidth="1"/>
    <col min="271" max="271" width="10" style="26" bestFit="1" customWidth="1"/>
    <col min="272" max="272" width="11" style="26" customWidth="1"/>
    <col min="273" max="273" width="12.21875" style="26" customWidth="1"/>
    <col min="274" max="274" width="12" style="26" customWidth="1"/>
    <col min="275" max="277" width="12.109375" style="26" bestFit="1" customWidth="1"/>
    <col min="278" max="278" width="12.21875" style="26" customWidth="1"/>
    <col min="279" max="516" width="8.88671875" style="26"/>
    <col min="517" max="517" width="9.33203125" style="26" bestFit="1" customWidth="1"/>
    <col min="518" max="518" width="8.44140625" style="26" bestFit="1" customWidth="1"/>
    <col min="519" max="519" width="9.33203125" style="26" bestFit="1" customWidth="1"/>
    <col min="520" max="520" width="8.44140625" style="26" bestFit="1" customWidth="1"/>
    <col min="521" max="521" width="11.88671875" style="26" bestFit="1" customWidth="1"/>
    <col min="522" max="522" width="9.109375" style="26" bestFit="1" customWidth="1"/>
    <col min="523" max="523" width="10" style="26" bestFit="1" customWidth="1"/>
    <col min="524" max="524" width="10" style="26" customWidth="1"/>
    <col min="525" max="525" width="9.109375" style="26" bestFit="1" customWidth="1"/>
    <col min="526" max="526" width="8.77734375" style="26" bestFit="1" customWidth="1"/>
    <col min="527" max="527" width="10" style="26" bestFit="1" customWidth="1"/>
    <col min="528" max="528" width="11" style="26" customWidth="1"/>
    <col min="529" max="529" width="12.21875" style="26" customWidth="1"/>
    <col min="530" max="530" width="12" style="26" customWidth="1"/>
    <col min="531" max="533" width="12.109375" style="26" bestFit="1" customWidth="1"/>
    <col min="534" max="534" width="12.21875" style="26" customWidth="1"/>
    <col min="535" max="772" width="8.88671875" style="26"/>
    <col min="773" max="773" width="9.33203125" style="26" bestFit="1" customWidth="1"/>
    <col min="774" max="774" width="8.44140625" style="26" bestFit="1" customWidth="1"/>
    <col min="775" max="775" width="9.33203125" style="26" bestFit="1" customWidth="1"/>
    <col min="776" max="776" width="8.44140625" style="26" bestFit="1" customWidth="1"/>
    <col min="777" max="777" width="11.88671875" style="26" bestFit="1" customWidth="1"/>
    <col min="778" max="778" width="9.109375" style="26" bestFit="1" customWidth="1"/>
    <col min="779" max="779" width="10" style="26" bestFit="1" customWidth="1"/>
    <col min="780" max="780" width="10" style="26" customWidth="1"/>
    <col min="781" max="781" width="9.109375" style="26" bestFit="1" customWidth="1"/>
    <col min="782" max="782" width="8.77734375" style="26" bestFit="1" customWidth="1"/>
    <col min="783" max="783" width="10" style="26" bestFit="1" customWidth="1"/>
    <col min="784" max="784" width="11" style="26" customWidth="1"/>
    <col min="785" max="785" width="12.21875" style="26" customWidth="1"/>
    <col min="786" max="786" width="12" style="26" customWidth="1"/>
    <col min="787" max="789" width="12.109375" style="26" bestFit="1" customWidth="1"/>
    <col min="790" max="790" width="12.21875" style="26" customWidth="1"/>
    <col min="791" max="1028" width="8.88671875" style="26"/>
    <col min="1029" max="1029" width="9.33203125" style="26" bestFit="1" customWidth="1"/>
    <col min="1030" max="1030" width="8.44140625" style="26" bestFit="1" customWidth="1"/>
    <col min="1031" max="1031" width="9.33203125" style="26" bestFit="1" customWidth="1"/>
    <col min="1032" max="1032" width="8.44140625" style="26" bestFit="1" customWidth="1"/>
    <col min="1033" max="1033" width="11.88671875" style="26" bestFit="1" customWidth="1"/>
    <col min="1034" max="1034" width="9.109375" style="26" bestFit="1" customWidth="1"/>
    <col min="1035" max="1035" width="10" style="26" bestFit="1" customWidth="1"/>
    <col min="1036" max="1036" width="10" style="26" customWidth="1"/>
    <col min="1037" max="1037" width="9.109375" style="26" bestFit="1" customWidth="1"/>
    <col min="1038" max="1038" width="8.77734375" style="26" bestFit="1" customWidth="1"/>
    <col min="1039" max="1039" width="10" style="26" bestFit="1" customWidth="1"/>
    <col min="1040" max="1040" width="11" style="26" customWidth="1"/>
    <col min="1041" max="1041" width="12.21875" style="26" customWidth="1"/>
    <col min="1042" max="1042" width="12" style="26" customWidth="1"/>
    <col min="1043" max="1045" width="12.109375" style="26" bestFit="1" customWidth="1"/>
    <col min="1046" max="1046" width="12.21875" style="26" customWidth="1"/>
    <col min="1047" max="1284" width="8.88671875" style="26"/>
    <col min="1285" max="1285" width="9.33203125" style="26" bestFit="1" customWidth="1"/>
    <col min="1286" max="1286" width="8.44140625" style="26" bestFit="1" customWidth="1"/>
    <col min="1287" max="1287" width="9.33203125" style="26" bestFit="1" customWidth="1"/>
    <col min="1288" max="1288" width="8.44140625" style="26" bestFit="1" customWidth="1"/>
    <col min="1289" max="1289" width="11.88671875" style="26" bestFit="1" customWidth="1"/>
    <col min="1290" max="1290" width="9.109375" style="26" bestFit="1" customWidth="1"/>
    <col min="1291" max="1291" width="10" style="26" bestFit="1" customWidth="1"/>
    <col min="1292" max="1292" width="10" style="26" customWidth="1"/>
    <col min="1293" max="1293" width="9.109375" style="26" bestFit="1" customWidth="1"/>
    <col min="1294" max="1294" width="8.77734375" style="26" bestFit="1" customWidth="1"/>
    <col min="1295" max="1295" width="10" style="26" bestFit="1" customWidth="1"/>
    <col min="1296" max="1296" width="11" style="26" customWidth="1"/>
    <col min="1297" max="1297" width="12.21875" style="26" customWidth="1"/>
    <col min="1298" max="1298" width="12" style="26" customWidth="1"/>
    <col min="1299" max="1301" width="12.109375" style="26" bestFit="1" customWidth="1"/>
    <col min="1302" max="1302" width="12.21875" style="26" customWidth="1"/>
    <col min="1303" max="1540" width="8.88671875" style="26"/>
    <col min="1541" max="1541" width="9.33203125" style="26" bestFit="1" customWidth="1"/>
    <col min="1542" max="1542" width="8.44140625" style="26" bestFit="1" customWidth="1"/>
    <col min="1543" max="1543" width="9.33203125" style="26" bestFit="1" customWidth="1"/>
    <col min="1544" max="1544" width="8.44140625" style="26" bestFit="1" customWidth="1"/>
    <col min="1545" max="1545" width="11.88671875" style="26" bestFit="1" customWidth="1"/>
    <col min="1546" max="1546" width="9.109375" style="26" bestFit="1" customWidth="1"/>
    <col min="1547" max="1547" width="10" style="26" bestFit="1" customWidth="1"/>
    <col min="1548" max="1548" width="10" style="26" customWidth="1"/>
    <col min="1549" max="1549" width="9.109375" style="26" bestFit="1" customWidth="1"/>
    <col min="1550" max="1550" width="8.77734375" style="26" bestFit="1" customWidth="1"/>
    <col min="1551" max="1551" width="10" style="26" bestFit="1" customWidth="1"/>
    <col min="1552" max="1552" width="11" style="26" customWidth="1"/>
    <col min="1553" max="1553" width="12.21875" style="26" customWidth="1"/>
    <col min="1554" max="1554" width="12" style="26" customWidth="1"/>
    <col min="1555" max="1557" width="12.109375" style="26" bestFit="1" customWidth="1"/>
    <col min="1558" max="1558" width="12.21875" style="26" customWidth="1"/>
    <col min="1559" max="1796" width="8.88671875" style="26"/>
    <col min="1797" max="1797" width="9.33203125" style="26" bestFit="1" customWidth="1"/>
    <col min="1798" max="1798" width="8.44140625" style="26" bestFit="1" customWidth="1"/>
    <col min="1799" max="1799" width="9.33203125" style="26" bestFit="1" customWidth="1"/>
    <col min="1800" max="1800" width="8.44140625" style="26" bestFit="1" customWidth="1"/>
    <col min="1801" max="1801" width="11.88671875" style="26" bestFit="1" customWidth="1"/>
    <col min="1802" max="1802" width="9.109375" style="26" bestFit="1" customWidth="1"/>
    <col min="1803" max="1803" width="10" style="26" bestFit="1" customWidth="1"/>
    <col min="1804" max="1804" width="10" style="26" customWidth="1"/>
    <col min="1805" max="1805" width="9.109375" style="26" bestFit="1" customWidth="1"/>
    <col min="1806" max="1806" width="8.77734375" style="26" bestFit="1" customWidth="1"/>
    <col min="1807" max="1807" width="10" style="26" bestFit="1" customWidth="1"/>
    <col min="1808" max="1808" width="11" style="26" customWidth="1"/>
    <col min="1809" max="1809" width="12.21875" style="26" customWidth="1"/>
    <col min="1810" max="1810" width="12" style="26" customWidth="1"/>
    <col min="1811" max="1813" width="12.109375" style="26" bestFit="1" customWidth="1"/>
    <col min="1814" max="1814" width="12.21875" style="26" customWidth="1"/>
    <col min="1815" max="2052" width="8.88671875" style="26"/>
    <col min="2053" max="2053" width="9.33203125" style="26" bestFit="1" customWidth="1"/>
    <col min="2054" max="2054" width="8.44140625" style="26" bestFit="1" customWidth="1"/>
    <col min="2055" max="2055" width="9.33203125" style="26" bestFit="1" customWidth="1"/>
    <col min="2056" max="2056" width="8.44140625" style="26" bestFit="1" customWidth="1"/>
    <col min="2057" max="2057" width="11.88671875" style="26" bestFit="1" customWidth="1"/>
    <col min="2058" max="2058" width="9.109375" style="26" bestFit="1" customWidth="1"/>
    <col min="2059" max="2059" width="10" style="26" bestFit="1" customWidth="1"/>
    <col min="2060" max="2060" width="10" style="26" customWidth="1"/>
    <col min="2061" max="2061" width="9.109375" style="26" bestFit="1" customWidth="1"/>
    <col min="2062" max="2062" width="8.77734375" style="26" bestFit="1" customWidth="1"/>
    <col min="2063" max="2063" width="10" style="26" bestFit="1" customWidth="1"/>
    <col min="2064" max="2064" width="11" style="26" customWidth="1"/>
    <col min="2065" max="2065" width="12.21875" style="26" customWidth="1"/>
    <col min="2066" max="2066" width="12" style="26" customWidth="1"/>
    <col min="2067" max="2069" width="12.109375" style="26" bestFit="1" customWidth="1"/>
    <col min="2070" max="2070" width="12.21875" style="26" customWidth="1"/>
    <col min="2071" max="2308" width="8.88671875" style="26"/>
    <col min="2309" max="2309" width="9.33203125" style="26" bestFit="1" customWidth="1"/>
    <col min="2310" max="2310" width="8.44140625" style="26" bestFit="1" customWidth="1"/>
    <col min="2311" max="2311" width="9.33203125" style="26" bestFit="1" customWidth="1"/>
    <col min="2312" max="2312" width="8.44140625" style="26" bestFit="1" customWidth="1"/>
    <col min="2313" max="2313" width="11.88671875" style="26" bestFit="1" customWidth="1"/>
    <col min="2314" max="2314" width="9.109375" style="26" bestFit="1" customWidth="1"/>
    <col min="2315" max="2315" width="10" style="26" bestFit="1" customWidth="1"/>
    <col min="2316" max="2316" width="10" style="26" customWidth="1"/>
    <col min="2317" max="2317" width="9.109375" style="26" bestFit="1" customWidth="1"/>
    <col min="2318" max="2318" width="8.77734375" style="26" bestFit="1" customWidth="1"/>
    <col min="2319" max="2319" width="10" style="26" bestFit="1" customWidth="1"/>
    <col min="2320" max="2320" width="11" style="26" customWidth="1"/>
    <col min="2321" max="2321" width="12.21875" style="26" customWidth="1"/>
    <col min="2322" max="2322" width="12" style="26" customWidth="1"/>
    <col min="2323" max="2325" width="12.109375" style="26" bestFit="1" customWidth="1"/>
    <col min="2326" max="2326" width="12.21875" style="26" customWidth="1"/>
    <col min="2327" max="2564" width="8.88671875" style="26"/>
    <col min="2565" max="2565" width="9.33203125" style="26" bestFit="1" customWidth="1"/>
    <col min="2566" max="2566" width="8.44140625" style="26" bestFit="1" customWidth="1"/>
    <col min="2567" max="2567" width="9.33203125" style="26" bestFit="1" customWidth="1"/>
    <col min="2568" max="2568" width="8.44140625" style="26" bestFit="1" customWidth="1"/>
    <col min="2569" max="2569" width="11.88671875" style="26" bestFit="1" customWidth="1"/>
    <col min="2570" max="2570" width="9.109375" style="26" bestFit="1" customWidth="1"/>
    <col min="2571" max="2571" width="10" style="26" bestFit="1" customWidth="1"/>
    <col min="2572" max="2572" width="10" style="26" customWidth="1"/>
    <col min="2573" max="2573" width="9.109375" style="26" bestFit="1" customWidth="1"/>
    <col min="2574" max="2574" width="8.77734375" style="26" bestFit="1" customWidth="1"/>
    <col min="2575" max="2575" width="10" style="26" bestFit="1" customWidth="1"/>
    <col min="2576" max="2576" width="11" style="26" customWidth="1"/>
    <col min="2577" max="2577" width="12.21875" style="26" customWidth="1"/>
    <col min="2578" max="2578" width="12" style="26" customWidth="1"/>
    <col min="2579" max="2581" width="12.109375" style="26" bestFit="1" customWidth="1"/>
    <col min="2582" max="2582" width="12.21875" style="26" customWidth="1"/>
    <col min="2583" max="2820" width="8.88671875" style="26"/>
    <col min="2821" max="2821" width="9.33203125" style="26" bestFit="1" customWidth="1"/>
    <col min="2822" max="2822" width="8.44140625" style="26" bestFit="1" customWidth="1"/>
    <col min="2823" max="2823" width="9.33203125" style="26" bestFit="1" customWidth="1"/>
    <col min="2824" max="2824" width="8.44140625" style="26" bestFit="1" customWidth="1"/>
    <col min="2825" max="2825" width="11.88671875" style="26" bestFit="1" customWidth="1"/>
    <col min="2826" max="2826" width="9.109375" style="26" bestFit="1" customWidth="1"/>
    <col min="2827" max="2827" width="10" style="26" bestFit="1" customWidth="1"/>
    <col min="2828" max="2828" width="10" style="26" customWidth="1"/>
    <col min="2829" max="2829" width="9.109375" style="26" bestFit="1" customWidth="1"/>
    <col min="2830" max="2830" width="8.77734375" style="26" bestFit="1" customWidth="1"/>
    <col min="2831" max="2831" width="10" style="26" bestFit="1" customWidth="1"/>
    <col min="2832" max="2832" width="11" style="26" customWidth="1"/>
    <col min="2833" max="2833" width="12.21875" style="26" customWidth="1"/>
    <col min="2834" max="2834" width="12" style="26" customWidth="1"/>
    <col min="2835" max="2837" width="12.109375" style="26" bestFit="1" customWidth="1"/>
    <col min="2838" max="2838" width="12.21875" style="26" customWidth="1"/>
    <col min="2839" max="3076" width="8.88671875" style="26"/>
    <col min="3077" max="3077" width="9.33203125" style="26" bestFit="1" customWidth="1"/>
    <col min="3078" max="3078" width="8.44140625" style="26" bestFit="1" customWidth="1"/>
    <col min="3079" max="3079" width="9.33203125" style="26" bestFit="1" customWidth="1"/>
    <col min="3080" max="3080" width="8.44140625" style="26" bestFit="1" customWidth="1"/>
    <col min="3081" max="3081" width="11.88671875" style="26" bestFit="1" customWidth="1"/>
    <col min="3082" max="3082" width="9.109375" style="26" bestFit="1" customWidth="1"/>
    <col min="3083" max="3083" width="10" style="26" bestFit="1" customWidth="1"/>
    <col min="3084" max="3084" width="10" style="26" customWidth="1"/>
    <col min="3085" max="3085" width="9.109375" style="26" bestFit="1" customWidth="1"/>
    <col min="3086" max="3086" width="8.77734375" style="26" bestFit="1" customWidth="1"/>
    <col min="3087" max="3087" width="10" style="26" bestFit="1" customWidth="1"/>
    <col min="3088" max="3088" width="11" style="26" customWidth="1"/>
    <col min="3089" max="3089" width="12.21875" style="26" customWidth="1"/>
    <col min="3090" max="3090" width="12" style="26" customWidth="1"/>
    <col min="3091" max="3093" width="12.109375" style="26" bestFit="1" customWidth="1"/>
    <col min="3094" max="3094" width="12.21875" style="26" customWidth="1"/>
    <col min="3095" max="3332" width="8.88671875" style="26"/>
    <col min="3333" max="3333" width="9.33203125" style="26" bestFit="1" customWidth="1"/>
    <col min="3334" max="3334" width="8.44140625" style="26" bestFit="1" customWidth="1"/>
    <col min="3335" max="3335" width="9.33203125" style="26" bestFit="1" customWidth="1"/>
    <col min="3336" max="3336" width="8.44140625" style="26" bestFit="1" customWidth="1"/>
    <col min="3337" max="3337" width="11.88671875" style="26" bestFit="1" customWidth="1"/>
    <col min="3338" max="3338" width="9.109375" style="26" bestFit="1" customWidth="1"/>
    <col min="3339" max="3339" width="10" style="26" bestFit="1" customWidth="1"/>
    <col min="3340" max="3340" width="10" style="26" customWidth="1"/>
    <col min="3341" max="3341" width="9.109375" style="26" bestFit="1" customWidth="1"/>
    <col min="3342" max="3342" width="8.77734375" style="26" bestFit="1" customWidth="1"/>
    <col min="3343" max="3343" width="10" style="26" bestFit="1" customWidth="1"/>
    <col min="3344" max="3344" width="11" style="26" customWidth="1"/>
    <col min="3345" max="3345" width="12.21875" style="26" customWidth="1"/>
    <col min="3346" max="3346" width="12" style="26" customWidth="1"/>
    <col min="3347" max="3349" width="12.109375" style="26" bestFit="1" customWidth="1"/>
    <col min="3350" max="3350" width="12.21875" style="26" customWidth="1"/>
    <col min="3351" max="3588" width="8.88671875" style="26"/>
    <col min="3589" max="3589" width="9.33203125" style="26" bestFit="1" customWidth="1"/>
    <col min="3590" max="3590" width="8.44140625" style="26" bestFit="1" customWidth="1"/>
    <col min="3591" max="3591" width="9.33203125" style="26" bestFit="1" customWidth="1"/>
    <col min="3592" max="3592" width="8.44140625" style="26" bestFit="1" customWidth="1"/>
    <col min="3593" max="3593" width="11.88671875" style="26" bestFit="1" customWidth="1"/>
    <col min="3594" max="3594" width="9.109375" style="26" bestFit="1" customWidth="1"/>
    <col min="3595" max="3595" width="10" style="26" bestFit="1" customWidth="1"/>
    <col min="3596" max="3596" width="10" style="26" customWidth="1"/>
    <col min="3597" max="3597" width="9.109375" style="26" bestFit="1" customWidth="1"/>
    <col min="3598" max="3598" width="8.77734375" style="26" bestFit="1" customWidth="1"/>
    <col min="3599" max="3599" width="10" style="26" bestFit="1" customWidth="1"/>
    <col min="3600" max="3600" width="11" style="26" customWidth="1"/>
    <col min="3601" max="3601" width="12.21875" style="26" customWidth="1"/>
    <col min="3602" max="3602" width="12" style="26" customWidth="1"/>
    <col min="3603" max="3605" width="12.109375" style="26" bestFit="1" customWidth="1"/>
    <col min="3606" max="3606" width="12.21875" style="26" customWidth="1"/>
    <col min="3607" max="3844" width="8.88671875" style="26"/>
    <col min="3845" max="3845" width="9.33203125" style="26" bestFit="1" customWidth="1"/>
    <col min="3846" max="3846" width="8.44140625" style="26" bestFit="1" customWidth="1"/>
    <col min="3847" max="3847" width="9.33203125" style="26" bestFit="1" customWidth="1"/>
    <col min="3848" max="3848" width="8.44140625" style="26" bestFit="1" customWidth="1"/>
    <col min="3849" max="3849" width="11.88671875" style="26" bestFit="1" customWidth="1"/>
    <col min="3850" max="3850" width="9.109375" style="26" bestFit="1" customWidth="1"/>
    <col min="3851" max="3851" width="10" style="26" bestFit="1" customWidth="1"/>
    <col min="3852" max="3852" width="10" style="26" customWidth="1"/>
    <col min="3853" max="3853" width="9.109375" style="26" bestFit="1" customWidth="1"/>
    <col min="3854" max="3854" width="8.77734375" style="26" bestFit="1" customWidth="1"/>
    <col min="3855" max="3855" width="10" style="26" bestFit="1" customWidth="1"/>
    <col min="3856" max="3856" width="11" style="26" customWidth="1"/>
    <col min="3857" max="3857" width="12.21875" style="26" customWidth="1"/>
    <col min="3858" max="3858" width="12" style="26" customWidth="1"/>
    <col min="3859" max="3861" width="12.109375" style="26" bestFit="1" customWidth="1"/>
    <col min="3862" max="3862" width="12.21875" style="26" customWidth="1"/>
    <col min="3863" max="4100" width="8.88671875" style="26"/>
    <col min="4101" max="4101" width="9.33203125" style="26" bestFit="1" customWidth="1"/>
    <col min="4102" max="4102" width="8.44140625" style="26" bestFit="1" customWidth="1"/>
    <col min="4103" max="4103" width="9.33203125" style="26" bestFit="1" customWidth="1"/>
    <col min="4104" max="4104" width="8.44140625" style="26" bestFit="1" customWidth="1"/>
    <col min="4105" max="4105" width="11.88671875" style="26" bestFit="1" customWidth="1"/>
    <col min="4106" max="4106" width="9.109375" style="26" bestFit="1" customWidth="1"/>
    <col min="4107" max="4107" width="10" style="26" bestFit="1" customWidth="1"/>
    <col min="4108" max="4108" width="10" style="26" customWidth="1"/>
    <col min="4109" max="4109" width="9.109375" style="26" bestFit="1" customWidth="1"/>
    <col min="4110" max="4110" width="8.77734375" style="26" bestFit="1" customWidth="1"/>
    <col min="4111" max="4111" width="10" style="26" bestFit="1" customWidth="1"/>
    <col min="4112" max="4112" width="11" style="26" customWidth="1"/>
    <col min="4113" max="4113" width="12.21875" style="26" customWidth="1"/>
    <col min="4114" max="4114" width="12" style="26" customWidth="1"/>
    <col min="4115" max="4117" width="12.109375" style="26" bestFit="1" customWidth="1"/>
    <col min="4118" max="4118" width="12.21875" style="26" customWidth="1"/>
    <col min="4119" max="4356" width="8.88671875" style="26"/>
    <col min="4357" max="4357" width="9.33203125" style="26" bestFit="1" customWidth="1"/>
    <col min="4358" max="4358" width="8.44140625" style="26" bestFit="1" customWidth="1"/>
    <col min="4359" max="4359" width="9.33203125" style="26" bestFit="1" customWidth="1"/>
    <col min="4360" max="4360" width="8.44140625" style="26" bestFit="1" customWidth="1"/>
    <col min="4361" max="4361" width="11.88671875" style="26" bestFit="1" customWidth="1"/>
    <col min="4362" max="4362" width="9.109375" style="26" bestFit="1" customWidth="1"/>
    <col min="4363" max="4363" width="10" style="26" bestFit="1" customWidth="1"/>
    <col min="4364" max="4364" width="10" style="26" customWidth="1"/>
    <col min="4365" max="4365" width="9.109375" style="26" bestFit="1" customWidth="1"/>
    <col min="4366" max="4366" width="8.77734375" style="26" bestFit="1" customWidth="1"/>
    <col min="4367" max="4367" width="10" style="26" bestFit="1" customWidth="1"/>
    <col min="4368" max="4368" width="11" style="26" customWidth="1"/>
    <col min="4369" max="4369" width="12.21875" style="26" customWidth="1"/>
    <col min="4370" max="4370" width="12" style="26" customWidth="1"/>
    <col min="4371" max="4373" width="12.109375" style="26" bestFit="1" customWidth="1"/>
    <col min="4374" max="4374" width="12.21875" style="26" customWidth="1"/>
    <col min="4375" max="4612" width="8.88671875" style="26"/>
    <col min="4613" max="4613" width="9.33203125" style="26" bestFit="1" customWidth="1"/>
    <col min="4614" max="4614" width="8.44140625" style="26" bestFit="1" customWidth="1"/>
    <col min="4615" max="4615" width="9.33203125" style="26" bestFit="1" customWidth="1"/>
    <col min="4616" max="4616" width="8.44140625" style="26" bestFit="1" customWidth="1"/>
    <col min="4617" max="4617" width="11.88671875" style="26" bestFit="1" customWidth="1"/>
    <col min="4618" max="4618" width="9.109375" style="26" bestFit="1" customWidth="1"/>
    <col min="4619" max="4619" width="10" style="26" bestFit="1" customWidth="1"/>
    <col min="4620" max="4620" width="10" style="26" customWidth="1"/>
    <col min="4621" max="4621" width="9.109375" style="26" bestFit="1" customWidth="1"/>
    <col min="4622" max="4622" width="8.77734375" style="26" bestFit="1" customWidth="1"/>
    <col min="4623" max="4623" width="10" style="26" bestFit="1" customWidth="1"/>
    <col min="4624" max="4624" width="11" style="26" customWidth="1"/>
    <col min="4625" max="4625" width="12.21875" style="26" customWidth="1"/>
    <col min="4626" max="4626" width="12" style="26" customWidth="1"/>
    <col min="4627" max="4629" width="12.109375" style="26" bestFit="1" customWidth="1"/>
    <col min="4630" max="4630" width="12.21875" style="26" customWidth="1"/>
    <col min="4631" max="4868" width="8.88671875" style="26"/>
    <col min="4869" max="4869" width="9.33203125" style="26" bestFit="1" customWidth="1"/>
    <col min="4870" max="4870" width="8.44140625" style="26" bestFit="1" customWidth="1"/>
    <col min="4871" max="4871" width="9.33203125" style="26" bestFit="1" customWidth="1"/>
    <col min="4872" max="4872" width="8.44140625" style="26" bestFit="1" customWidth="1"/>
    <col min="4873" max="4873" width="11.88671875" style="26" bestFit="1" customWidth="1"/>
    <col min="4874" max="4874" width="9.109375" style="26" bestFit="1" customWidth="1"/>
    <col min="4875" max="4875" width="10" style="26" bestFit="1" customWidth="1"/>
    <col min="4876" max="4876" width="10" style="26" customWidth="1"/>
    <col min="4877" max="4877" width="9.109375" style="26" bestFit="1" customWidth="1"/>
    <col min="4878" max="4878" width="8.77734375" style="26" bestFit="1" customWidth="1"/>
    <col min="4879" max="4879" width="10" style="26" bestFit="1" customWidth="1"/>
    <col min="4880" max="4880" width="11" style="26" customWidth="1"/>
    <col min="4881" max="4881" width="12.21875" style="26" customWidth="1"/>
    <col min="4882" max="4882" width="12" style="26" customWidth="1"/>
    <col min="4883" max="4885" width="12.109375" style="26" bestFit="1" customWidth="1"/>
    <col min="4886" max="4886" width="12.21875" style="26" customWidth="1"/>
    <col min="4887" max="5124" width="8.88671875" style="26"/>
    <col min="5125" max="5125" width="9.33203125" style="26" bestFit="1" customWidth="1"/>
    <col min="5126" max="5126" width="8.44140625" style="26" bestFit="1" customWidth="1"/>
    <col min="5127" max="5127" width="9.33203125" style="26" bestFit="1" customWidth="1"/>
    <col min="5128" max="5128" width="8.44140625" style="26" bestFit="1" customWidth="1"/>
    <col min="5129" max="5129" width="11.88671875" style="26" bestFit="1" customWidth="1"/>
    <col min="5130" max="5130" width="9.109375" style="26" bestFit="1" customWidth="1"/>
    <col min="5131" max="5131" width="10" style="26" bestFit="1" customWidth="1"/>
    <col min="5132" max="5132" width="10" style="26" customWidth="1"/>
    <col min="5133" max="5133" width="9.109375" style="26" bestFit="1" customWidth="1"/>
    <col min="5134" max="5134" width="8.77734375" style="26" bestFit="1" customWidth="1"/>
    <col min="5135" max="5135" width="10" style="26" bestFit="1" customWidth="1"/>
    <col min="5136" max="5136" width="11" style="26" customWidth="1"/>
    <col min="5137" max="5137" width="12.21875" style="26" customWidth="1"/>
    <col min="5138" max="5138" width="12" style="26" customWidth="1"/>
    <col min="5139" max="5141" width="12.109375" style="26" bestFit="1" customWidth="1"/>
    <col min="5142" max="5142" width="12.21875" style="26" customWidth="1"/>
    <col min="5143" max="5380" width="8.88671875" style="26"/>
    <col min="5381" max="5381" width="9.33203125" style="26" bestFit="1" customWidth="1"/>
    <col min="5382" max="5382" width="8.44140625" style="26" bestFit="1" customWidth="1"/>
    <col min="5383" max="5383" width="9.33203125" style="26" bestFit="1" customWidth="1"/>
    <col min="5384" max="5384" width="8.44140625" style="26" bestFit="1" customWidth="1"/>
    <col min="5385" max="5385" width="11.88671875" style="26" bestFit="1" customWidth="1"/>
    <col min="5386" max="5386" width="9.109375" style="26" bestFit="1" customWidth="1"/>
    <col min="5387" max="5387" width="10" style="26" bestFit="1" customWidth="1"/>
    <col min="5388" max="5388" width="10" style="26" customWidth="1"/>
    <col min="5389" max="5389" width="9.109375" style="26" bestFit="1" customWidth="1"/>
    <col min="5390" max="5390" width="8.77734375" style="26" bestFit="1" customWidth="1"/>
    <col min="5391" max="5391" width="10" style="26" bestFit="1" customWidth="1"/>
    <col min="5392" max="5392" width="11" style="26" customWidth="1"/>
    <col min="5393" max="5393" width="12.21875" style="26" customWidth="1"/>
    <col min="5394" max="5394" width="12" style="26" customWidth="1"/>
    <col min="5395" max="5397" width="12.109375" style="26" bestFit="1" customWidth="1"/>
    <col min="5398" max="5398" width="12.21875" style="26" customWidth="1"/>
    <col min="5399" max="5636" width="8.88671875" style="26"/>
    <col min="5637" max="5637" width="9.33203125" style="26" bestFit="1" customWidth="1"/>
    <col min="5638" max="5638" width="8.44140625" style="26" bestFit="1" customWidth="1"/>
    <col min="5639" max="5639" width="9.33203125" style="26" bestFit="1" customWidth="1"/>
    <col min="5640" max="5640" width="8.44140625" style="26" bestFit="1" customWidth="1"/>
    <col min="5641" max="5641" width="11.88671875" style="26" bestFit="1" customWidth="1"/>
    <col min="5642" max="5642" width="9.109375" style="26" bestFit="1" customWidth="1"/>
    <col min="5643" max="5643" width="10" style="26" bestFit="1" customWidth="1"/>
    <col min="5644" max="5644" width="10" style="26" customWidth="1"/>
    <col min="5645" max="5645" width="9.109375" style="26" bestFit="1" customWidth="1"/>
    <col min="5646" max="5646" width="8.77734375" style="26" bestFit="1" customWidth="1"/>
    <col min="5647" max="5647" width="10" style="26" bestFit="1" customWidth="1"/>
    <col min="5648" max="5648" width="11" style="26" customWidth="1"/>
    <col min="5649" max="5649" width="12.21875" style="26" customWidth="1"/>
    <col min="5650" max="5650" width="12" style="26" customWidth="1"/>
    <col min="5651" max="5653" width="12.109375" style="26" bestFit="1" customWidth="1"/>
    <col min="5654" max="5654" width="12.21875" style="26" customWidth="1"/>
    <col min="5655" max="5892" width="8.88671875" style="26"/>
    <col min="5893" max="5893" width="9.33203125" style="26" bestFit="1" customWidth="1"/>
    <col min="5894" max="5894" width="8.44140625" style="26" bestFit="1" customWidth="1"/>
    <col min="5895" max="5895" width="9.33203125" style="26" bestFit="1" customWidth="1"/>
    <col min="5896" max="5896" width="8.44140625" style="26" bestFit="1" customWidth="1"/>
    <col min="5897" max="5897" width="11.88671875" style="26" bestFit="1" customWidth="1"/>
    <col min="5898" max="5898" width="9.109375" style="26" bestFit="1" customWidth="1"/>
    <col min="5899" max="5899" width="10" style="26" bestFit="1" customWidth="1"/>
    <col min="5900" max="5900" width="10" style="26" customWidth="1"/>
    <col min="5901" max="5901" width="9.109375" style="26" bestFit="1" customWidth="1"/>
    <col min="5902" max="5902" width="8.77734375" style="26" bestFit="1" customWidth="1"/>
    <col min="5903" max="5903" width="10" style="26" bestFit="1" customWidth="1"/>
    <col min="5904" max="5904" width="11" style="26" customWidth="1"/>
    <col min="5905" max="5905" width="12.21875" style="26" customWidth="1"/>
    <col min="5906" max="5906" width="12" style="26" customWidth="1"/>
    <col min="5907" max="5909" width="12.109375" style="26" bestFit="1" customWidth="1"/>
    <col min="5910" max="5910" width="12.21875" style="26" customWidth="1"/>
    <col min="5911" max="6148" width="8.88671875" style="26"/>
    <col min="6149" max="6149" width="9.33203125" style="26" bestFit="1" customWidth="1"/>
    <col min="6150" max="6150" width="8.44140625" style="26" bestFit="1" customWidth="1"/>
    <col min="6151" max="6151" width="9.33203125" style="26" bestFit="1" customWidth="1"/>
    <col min="6152" max="6152" width="8.44140625" style="26" bestFit="1" customWidth="1"/>
    <col min="6153" max="6153" width="11.88671875" style="26" bestFit="1" customWidth="1"/>
    <col min="6154" max="6154" width="9.109375" style="26" bestFit="1" customWidth="1"/>
    <col min="6155" max="6155" width="10" style="26" bestFit="1" customWidth="1"/>
    <col min="6156" max="6156" width="10" style="26" customWidth="1"/>
    <col min="6157" max="6157" width="9.109375" style="26" bestFit="1" customWidth="1"/>
    <col min="6158" max="6158" width="8.77734375" style="26" bestFit="1" customWidth="1"/>
    <col min="6159" max="6159" width="10" style="26" bestFit="1" customWidth="1"/>
    <col min="6160" max="6160" width="11" style="26" customWidth="1"/>
    <col min="6161" max="6161" width="12.21875" style="26" customWidth="1"/>
    <col min="6162" max="6162" width="12" style="26" customWidth="1"/>
    <col min="6163" max="6165" width="12.109375" style="26" bestFit="1" customWidth="1"/>
    <col min="6166" max="6166" width="12.21875" style="26" customWidth="1"/>
    <col min="6167" max="6404" width="8.88671875" style="26"/>
    <col min="6405" max="6405" width="9.33203125" style="26" bestFit="1" customWidth="1"/>
    <col min="6406" max="6406" width="8.44140625" style="26" bestFit="1" customWidth="1"/>
    <col min="6407" max="6407" width="9.33203125" style="26" bestFit="1" customWidth="1"/>
    <col min="6408" max="6408" width="8.44140625" style="26" bestFit="1" customWidth="1"/>
    <col min="6409" max="6409" width="11.88671875" style="26" bestFit="1" customWidth="1"/>
    <col min="6410" max="6410" width="9.109375" style="26" bestFit="1" customWidth="1"/>
    <col min="6411" max="6411" width="10" style="26" bestFit="1" customWidth="1"/>
    <col min="6412" max="6412" width="10" style="26" customWidth="1"/>
    <col min="6413" max="6413" width="9.109375" style="26" bestFit="1" customWidth="1"/>
    <col min="6414" max="6414" width="8.77734375" style="26" bestFit="1" customWidth="1"/>
    <col min="6415" max="6415" width="10" style="26" bestFit="1" customWidth="1"/>
    <col min="6416" max="6416" width="11" style="26" customWidth="1"/>
    <col min="6417" max="6417" width="12.21875" style="26" customWidth="1"/>
    <col min="6418" max="6418" width="12" style="26" customWidth="1"/>
    <col min="6419" max="6421" width="12.109375" style="26" bestFit="1" customWidth="1"/>
    <col min="6422" max="6422" width="12.21875" style="26" customWidth="1"/>
    <col min="6423" max="6660" width="8.88671875" style="26"/>
    <col min="6661" max="6661" width="9.33203125" style="26" bestFit="1" customWidth="1"/>
    <col min="6662" max="6662" width="8.44140625" style="26" bestFit="1" customWidth="1"/>
    <col min="6663" max="6663" width="9.33203125" style="26" bestFit="1" customWidth="1"/>
    <col min="6664" max="6664" width="8.44140625" style="26" bestFit="1" customWidth="1"/>
    <col min="6665" max="6665" width="11.88671875" style="26" bestFit="1" customWidth="1"/>
    <col min="6666" max="6666" width="9.109375" style="26" bestFit="1" customWidth="1"/>
    <col min="6667" max="6667" width="10" style="26" bestFit="1" customWidth="1"/>
    <col min="6668" max="6668" width="10" style="26" customWidth="1"/>
    <col min="6669" max="6669" width="9.109375" style="26" bestFit="1" customWidth="1"/>
    <col min="6670" max="6670" width="8.77734375" style="26" bestFit="1" customWidth="1"/>
    <col min="6671" max="6671" width="10" style="26" bestFit="1" customWidth="1"/>
    <col min="6672" max="6672" width="11" style="26" customWidth="1"/>
    <col min="6673" max="6673" width="12.21875" style="26" customWidth="1"/>
    <col min="6674" max="6674" width="12" style="26" customWidth="1"/>
    <col min="6675" max="6677" width="12.109375" style="26" bestFit="1" customWidth="1"/>
    <col min="6678" max="6678" width="12.21875" style="26" customWidth="1"/>
    <col min="6679" max="6916" width="8.88671875" style="26"/>
    <col min="6917" max="6917" width="9.33203125" style="26" bestFit="1" customWidth="1"/>
    <col min="6918" max="6918" width="8.44140625" style="26" bestFit="1" customWidth="1"/>
    <col min="6919" max="6919" width="9.33203125" style="26" bestFit="1" customWidth="1"/>
    <col min="6920" max="6920" width="8.44140625" style="26" bestFit="1" customWidth="1"/>
    <col min="6921" max="6921" width="11.88671875" style="26" bestFit="1" customWidth="1"/>
    <col min="6922" max="6922" width="9.109375" style="26" bestFit="1" customWidth="1"/>
    <col min="6923" max="6923" width="10" style="26" bestFit="1" customWidth="1"/>
    <col min="6924" max="6924" width="10" style="26" customWidth="1"/>
    <col min="6925" max="6925" width="9.109375" style="26" bestFit="1" customWidth="1"/>
    <col min="6926" max="6926" width="8.77734375" style="26" bestFit="1" customWidth="1"/>
    <col min="6927" max="6927" width="10" style="26" bestFit="1" customWidth="1"/>
    <col min="6928" max="6928" width="11" style="26" customWidth="1"/>
    <col min="6929" max="6929" width="12.21875" style="26" customWidth="1"/>
    <col min="6930" max="6930" width="12" style="26" customWidth="1"/>
    <col min="6931" max="6933" width="12.109375" style="26" bestFit="1" customWidth="1"/>
    <col min="6934" max="6934" width="12.21875" style="26" customWidth="1"/>
    <col min="6935" max="7172" width="8.88671875" style="26"/>
    <col min="7173" max="7173" width="9.33203125" style="26" bestFit="1" customWidth="1"/>
    <col min="7174" max="7174" width="8.44140625" style="26" bestFit="1" customWidth="1"/>
    <col min="7175" max="7175" width="9.33203125" style="26" bestFit="1" customWidth="1"/>
    <col min="7176" max="7176" width="8.44140625" style="26" bestFit="1" customWidth="1"/>
    <col min="7177" max="7177" width="11.88671875" style="26" bestFit="1" customWidth="1"/>
    <col min="7178" max="7178" width="9.109375" style="26" bestFit="1" customWidth="1"/>
    <col min="7179" max="7179" width="10" style="26" bestFit="1" customWidth="1"/>
    <col min="7180" max="7180" width="10" style="26" customWidth="1"/>
    <col min="7181" max="7181" width="9.109375" style="26" bestFit="1" customWidth="1"/>
    <col min="7182" max="7182" width="8.77734375" style="26" bestFit="1" customWidth="1"/>
    <col min="7183" max="7183" width="10" style="26" bestFit="1" customWidth="1"/>
    <col min="7184" max="7184" width="11" style="26" customWidth="1"/>
    <col min="7185" max="7185" width="12.21875" style="26" customWidth="1"/>
    <col min="7186" max="7186" width="12" style="26" customWidth="1"/>
    <col min="7187" max="7189" width="12.109375" style="26" bestFit="1" customWidth="1"/>
    <col min="7190" max="7190" width="12.21875" style="26" customWidth="1"/>
    <col min="7191" max="7428" width="8.88671875" style="26"/>
    <col min="7429" max="7429" width="9.33203125" style="26" bestFit="1" customWidth="1"/>
    <col min="7430" max="7430" width="8.44140625" style="26" bestFit="1" customWidth="1"/>
    <col min="7431" max="7431" width="9.33203125" style="26" bestFit="1" customWidth="1"/>
    <col min="7432" max="7432" width="8.44140625" style="26" bestFit="1" customWidth="1"/>
    <col min="7433" max="7433" width="11.88671875" style="26" bestFit="1" customWidth="1"/>
    <col min="7434" max="7434" width="9.109375" style="26" bestFit="1" customWidth="1"/>
    <col min="7435" max="7435" width="10" style="26" bestFit="1" customWidth="1"/>
    <col min="7436" max="7436" width="10" style="26" customWidth="1"/>
    <col min="7437" max="7437" width="9.109375" style="26" bestFit="1" customWidth="1"/>
    <col min="7438" max="7438" width="8.77734375" style="26" bestFit="1" customWidth="1"/>
    <col min="7439" max="7439" width="10" style="26" bestFit="1" customWidth="1"/>
    <col min="7440" max="7440" width="11" style="26" customWidth="1"/>
    <col min="7441" max="7441" width="12.21875" style="26" customWidth="1"/>
    <col min="7442" max="7442" width="12" style="26" customWidth="1"/>
    <col min="7443" max="7445" width="12.109375" style="26" bestFit="1" customWidth="1"/>
    <col min="7446" max="7446" width="12.21875" style="26" customWidth="1"/>
    <col min="7447" max="7684" width="8.88671875" style="26"/>
    <col min="7685" max="7685" width="9.33203125" style="26" bestFit="1" customWidth="1"/>
    <col min="7686" max="7686" width="8.44140625" style="26" bestFit="1" customWidth="1"/>
    <col min="7687" max="7687" width="9.33203125" style="26" bestFit="1" customWidth="1"/>
    <col min="7688" max="7688" width="8.44140625" style="26" bestFit="1" customWidth="1"/>
    <col min="7689" max="7689" width="11.88671875" style="26" bestFit="1" customWidth="1"/>
    <col min="7690" max="7690" width="9.109375" style="26" bestFit="1" customWidth="1"/>
    <col min="7691" max="7691" width="10" style="26" bestFit="1" customWidth="1"/>
    <col min="7692" max="7692" width="10" style="26" customWidth="1"/>
    <col min="7693" max="7693" width="9.109375" style="26" bestFit="1" customWidth="1"/>
    <col min="7694" max="7694" width="8.77734375" style="26" bestFit="1" customWidth="1"/>
    <col min="7695" max="7695" width="10" style="26" bestFit="1" customWidth="1"/>
    <col min="7696" max="7696" width="11" style="26" customWidth="1"/>
    <col min="7697" max="7697" width="12.21875" style="26" customWidth="1"/>
    <col min="7698" max="7698" width="12" style="26" customWidth="1"/>
    <col min="7699" max="7701" width="12.109375" style="26" bestFit="1" customWidth="1"/>
    <col min="7702" max="7702" width="12.21875" style="26" customWidth="1"/>
    <col min="7703" max="7940" width="8.88671875" style="26"/>
    <col min="7941" max="7941" width="9.33203125" style="26" bestFit="1" customWidth="1"/>
    <col min="7942" max="7942" width="8.44140625" style="26" bestFit="1" customWidth="1"/>
    <col min="7943" max="7943" width="9.33203125" style="26" bestFit="1" customWidth="1"/>
    <col min="7944" max="7944" width="8.44140625" style="26" bestFit="1" customWidth="1"/>
    <col min="7945" max="7945" width="11.88671875" style="26" bestFit="1" customWidth="1"/>
    <col min="7946" max="7946" width="9.109375" style="26" bestFit="1" customWidth="1"/>
    <col min="7947" max="7947" width="10" style="26" bestFit="1" customWidth="1"/>
    <col min="7948" max="7948" width="10" style="26" customWidth="1"/>
    <col min="7949" max="7949" width="9.109375" style="26" bestFit="1" customWidth="1"/>
    <col min="7950" max="7950" width="8.77734375" style="26" bestFit="1" customWidth="1"/>
    <col min="7951" max="7951" width="10" style="26" bestFit="1" customWidth="1"/>
    <col min="7952" max="7952" width="11" style="26" customWidth="1"/>
    <col min="7953" max="7953" width="12.21875" style="26" customWidth="1"/>
    <col min="7954" max="7954" width="12" style="26" customWidth="1"/>
    <col min="7955" max="7957" width="12.109375" style="26" bestFit="1" customWidth="1"/>
    <col min="7958" max="7958" width="12.21875" style="26" customWidth="1"/>
    <col min="7959" max="8196" width="8.88671875" style="26"/>
    <col min="8197" max="8197" width="9.33203125" style="26" bestFit="1" customWidth="1"/>
    <col min="8198" max="8198" width="8.44140625" style="26" bestFit="1" customWidth="1"/>
    <col min="8199" max="8199" width="9.33203125" style="26" bestFit="1" customWidth="1"/>
    <col min="8200" max="8200" width="8.44140625" style="26" bestFit="1" customWidth="1"/>
    <col min="8201" max="8201" width="11.88671875" style="26" bestFit="1" customWidth="1"/>
    <col min="8202" max="8202" width="9.109375" style="26" bestFit="1" customWidth="1"/>
    <col min="8203" max="8203" width="10" style="26" bestFit="1" customWidth="1"/>
    <col min="8204" max="8204" width="10" style="26" customWidth="1"/>
    <col min="8205" max="8205" width="9.109375" style="26" bestFit="1" customWidth="1"/>
    <col min="8206" max="8206" width="8.77734375" style="26" bestFit="1" customWidth="1"/>
    <col min="8207" max="8207" width="10" style="26" bestFit="1" customWidth="1"/>
    <col min="8208" max="8208" width="11" style="26" customWidth="1"/>
    <col min="8209" max="8209" width="12.21875" style="26" customWidth="1"/>
    <col min="8210" max="8210" width="12" style="26" customWidth="1"/>
    <col min="8211" max="8213" width="12.109375" style="26" bestFit="1" customWidth="1"/>
    <col min="8214" max="8214" width="12.21875" style="26" customWidth="1"/>
    <col min="8215" max="8452" width="8.88671875" style="26"/>
    <col min="8453" max="8453" width="9.33203125" style="26" bestFit="1" customWidth="1"/>
    <col min="8454" max="8454" width="8.44140625" style="26" bestFit="1" customWidth="1"/>
    <col min="8455" max="8455" width="9.33203125" style="26" bestFit="1" customWidth="1"/>
    <col min="8456" max="8456" width="8.44140625" style="26" bestFit="1" customWidth="1"/>
    <col min="8457" max="8457" width="11.88671875" style="26" bestFit="1" customWidth="1"/>
    <col min="8458" max="8458" width="9.109375" style="26" bestFit="1" customWidth="1"/>
    <col min="8459" max="8459" width="10" style="26" bestFit="1" customWidth="1"/>
    <col min="8460" max="8460" width="10" style="26" customWidth="1"/>
    <col min="8461" max="8461" width="9.109375" style="26" bestFit="1" customWidth="1"/>
    <col min="8462" max="8462" width="8.77734375" style="26" bestFit="1" customWidth="1"/>
    <col min="8463" max="8463" width="10" style="26" bestFit="1" customWidth="1"/>
    <col min="8464" max="8464" width="11" style="26" customWidth="1"/>
    <col min="8465" max="8465" width="12.21875" style="26" customWidth="1"/>
    <col min="8466" max="8466" width="12" style="26" customWidth="1"/>
    <col min="8467" max="8469" width="12.109375" style="26" bestFit="1" customWidth="1"/>
    <col min="8470" max="8470" width="12.21875" style="26" customWidth="1"/>
    <col min="8471" max="8708" width="8.88671875" style="26"/>
    <col min="8709" max="8709" width="9.33203125" style="26" bestFit="1" customWidth="1"/>
    <col min="8710" max="8710" width="8.44140625" style="26" bestFit="1" customWidth="1"/>
    <col min="8711" max="8711" width="9.33203125" style="26" bestFit="1" customWidth="1"/>
    <col min="8712" max="8712" width="8.44140625" style="26" bestFit="1" customWidth="1"/>
    <col min="8713" max="8713" width="11.88671875" style="26" bestFit="1" customWidth="1"/>
    <col min="8714" max="8714" width="9.109375" style="26" bestFit="1" customWidth="1"/>
    <col min="8715" max="8715" width="10" style="26" bestFit="1" customWidth="1"/>
    <col min="8716" max="8716" width="10" style="26" customWidth="1"/>
    <col min="8717" max="8717" width="9.109375" style="26" bestFit="1" customWidth="1"/>
    <col min="8718" max="8718" width="8.77734375" style="26" bestFit="1" customWidth="1"/>
    <col min="8719" max="8719" width="10" style="26" bestFit="1" customWidth="1"/>
    <col min="8720" max="8720" width="11" style="26" customWidth="1"/>
    <col min="8721" max="8721" width="12.21875" style="26" customWidth="1"/>
    <col min="8722" max="8722" width="12" style="26" customWidth="1"/>
    <col min="8723" max="8725" width="12.109375" style="26" bestFit="1" customWidth="1"/>
    <col min="8726" max="8726" width="12.21875" style="26" customWidth="1"/>
    <col min="8727" max="8964" width="8.88671875" style="26"/>
    <col min="8965" max="8965" width="9.33203125" style="26" bestFit="1" customWidth="1"/>
    <col min="8966" max="8966" width="8.44140625" style="26" bestFit="1" customWidth="1"/>
    <col min="8967" max="8967" width="9.33203125" style="26" bestFit="1" customWidth="1"/>
    <col min="8968" max="8968" width="8.44140625" style="26" bestFit="1" customWidth="1"/>
    <col min="8969" max="8969" width="11.88671875" style="26" bestFit="1" customWidth="1"/>
    <col min="8970" max="8970" width="9.109375" style="26" bestFit="1" customWidth="1"/>
    <col min="8971" max="8971" width="10" style="26" bestFit="1" customWidth="1"/>
    <col min="8972" max="8972" width="10" style="26" customWidth="1"/>
    <col min="8973" max="8973" width="9.109375" style="26" bestFit="1" customWidth="1"/>
    <col min="8974" max="8974" width="8.77734375" style="26" bestFit="1" customWidth="1"/>
    <col min="8975" max="8975" width="10" style="26" bestFit="1" customWidth="1"/>
    <col min="8976" max="8976" width="11" style="26" customWidth="1"/>
    <col min="8977" max="8977" width="12.21875" style="26" customWidth="1"/>
    <col min="8978" max="8978" width="12" style="26" customWidth="1"/>
    <col min="8979" max="8981" width="12.109375" style="26" bestFit="1" customWidth="1"/>
    <col min="8982" max="8982" width="12.21875" style="26" customWidth="1"/>
    <col min="8983" max="9220" width="8.88671875" style="26"/>
    <col min="9221" max="9221" width="9.33203125" style="26" bestFit="1" customWidth="1"/>
    <col min="9222" max="9222" width="8.44140625" style="26" bestFit="1" customWidth="1"/>
    <col min="9223" max="9223" width="9.33203125" style="26" bestFit="1" customWidth="1"/>
    <col min="9224" max="9224" width="8.44140625" style="26" bestFit="1" customWidth="1"/>
    <col min="9225" max="9225" width="11.88671875" style="26" bestFit="1" customWidth="1"/>
    <col min="9226" max="9226" width="9.109375" style="26" bestFit="1" customWidth="1"/>
    <col min="9227" max="9227" width="10" style="26" bestFit="1" customWidth="1"/>
    <col min="9228" max="9228" width="10" style="26" customWidth="1"/>
    <col min="9229" max="9229" width="9.109375" style="26" bestFit="1" customWidth="1"/>
    <col min="9230" max="9230" width="8.77734375" style="26" bestFit="1" customWidth="1"/>
    <col min="9231" max="9231" width="10" style="26" bestFit="1" customWidth="1"/>
    <col min="9232" max="9232" width="11" style="26" customWidth="1"/>
    <col min="9233" max="9233" width="12.21875" style="26" customWidth="1"/>
    <col min="9234" max="9234" width="12" style="26" customWidth="1"/>
    <col min="9235" max="9237" width="12.109375" style="26" bestFit="1" customWidth="1"/>
    <col min="9238" max="9238" width="12.21875" style="26" customWidth="1"/>
    <col min="9239" max="9476" width="8.88671875" style="26"/>
    <col min="9477" max="9477" width="9.33203125" style="26" bestFit="1" customWidth="1"/>
    <col min="9478" max="9478" width="8.44140625" style="26" bestFit="1" customWidth="1"/>
    <col min="9479" max="9479" width="9.33203125" style="26" bestFit="1" customWidth="1"/>
    <col min="9480" max="9480" width="8.44140625" style="26" bestFit="1" customWidth="1"/>
    <col min="9481" max="9481" width="11.88671875" style="26" bestFit="1" customWidth="1"/>
    <col min="9482" max="9482" width="9.109375" style="26" bestFit="1" customWidth="1"/>
    <col min="9483" max="9483" width="10" style="26" bestFit="1" customWidth="1"/>
    <col min="9484" max="9484" width="10" style="26" customWidth="1"/>
    <col min="9485" max="9485" width="9.109375" style="26" bestFit="1" customWidth="1"/>
    <col min="9486" max="9486" width="8.77734375" style="26" bestFit="1" customWidth="1"/>
    <col min="9487" max="9487" width="10" style="26" bestFit="1" customWidth="1"/>
    <col min="9488" max="9488" width="11" style="26" customWidth="1"/>
    <col min="9489" max="9489" width="12.21875" style="26" customWidth="1"/>
    <col min="9490" max="9490" width="12" style="26" customWidth="1"/>
    <col min="9491" max="9493" width="12.109375" style="26" bestFit="1" customWidth="1"/>
    <col min="9494" max="9494" width="12.21875" style="26" customWidth="1"/>
    <col min="9495" max="9732" width="8.88671875" style="26"/>
    <col min="9733" max="9733" width="9.33203125" style="26" bestFit="1" customWidth="1"/>
    <col min="9734" max="9734" width="8.44140625" style="26" bestFit="1" customWidth="1"/>
    <col min="9735" max="9735" width="9.33203125" style="26" bestFit="1" customWidth="1"/>
    <col min="9736" max="9736" width="8.44140625" style="26" bestFit="1" customWidth="1"/>
    <col min="9737" max="9737" width="11.88671875" style="26" bestFit="1" customWidth="1"/>
    <col min="9738" max="9738" width="9.109375" style="26" bestFit="1" customWidth="1"/>
    <col min="9739" max="9739" width="10" style="26" bestFit="1" customWidth="1"/>
    <col min="9740" max="9740" width="10" style="26" customWidth="1"/>
    <col min="9741" max="9741" width="9.109375" style="26" bestFit="1" customWidth="1"/>
    <col min="9742" max="9742" width="8.77734375" style="26" bestFit="1" customWidth="1"/>
    <col min="9743" max="9743" width="10" style="26" bestFit="1" customWidth="1"/>
    <col min="9744" max="9744" width="11" style="26" customWidth="1"/>
    <col min="9745" max="9745" width="12.21875" style="26" customWidth="1"/>
    <col min="9746" max="9746" width="12" style="26" customWidth="1"/>
    <col min="9747" max="9749" width="12.109375" style="26" bestFit="1" customWidth="1"/>
    <col min="9750" max="9750" width="12.21875" style="26" customWidth="1"/>
    <col min="9751" max="9988" width="8.88671875" style="26"/>
    <col min="9989" max="9989" width="9.33203125" style="26" bestFit="1" customWidth="1"/>
    <col min="9990" max="9990" width="8.44140625" style="26" bestFit="1" customWidth="1"/>
    <col min="9991" max="9991" width="9.33203125" style="26" bestFit="1" customWidth="1"/>
    <col min="9992" max="9992" width="8.44140625" style="26" bestFit="1" customWidth="1"/>
    <col min="9993" max="9993" width="11.88671875" style="26" bestFit="1" customWidth="1"/>
    <col min="9994" max="9994" width="9.109375" style="26" bestFit="1" customWidth="1"/>
    <col min="9995" max="9995" width="10" style="26" bestFit="1" customWidth="1"/>
    <col min="9996" max="9996" width="10" style="26" customWidth="1"/>
    <col min="9997" max="9997" width="9.109375" style="26" bestFit="1" customWidth="1"/>
    <col min="9998" max="9998" width="8.77734375" style="26" bestFit="1" customWidth="1"/>
    <col min="9999" max="9999" width="10" style="26" bestFit="1" customWidth="1"/>
    <col min="10000" max="10000" width="11" style="26" customWidth="1"/>
    <col min="10001" max="10001" width="12.21875" style="26" customWidth="1"/>
    <col min="10002" max="10002" width="12" style="26" customWidth="1"/>
    <col min="10003" max="10005" width="12.109375" style="26" bestFit="1" customWidth="1"/>
    <col min="10006" max="10006" width="12.21875" style="26" customWidth="1"/>
    <col min="10007" max="10244" width="8.88671875" style="26"/>
    <col min="10245" max="10245" width="9.33203125" style="26" bestFit="1" customWidth="1"/>
    <col min="10246" max="10246" width="8.44140625" style="26" bestFit="1" customWidth="1"/>
    <col min="10247" max="10247" width="9.33203125" style="26" bestFit="1" customWidth="1"/>
    <col min="10248" max="10248" width="8.44140625" style="26" bestFit="1" customWidth="1"/>
    <col min="10249" max="10249" width="11.88671875" style="26" bestFit="1" customWidth="1"/>
    <col min="10250" max="10250" width="9.109375" style="26" bestFit="1" customWidth="1"/>
    <col min="10251" max="10251" width="10" style="26" bestFit="1" customWidth="1"/>
    <col min="10252" max="10252" width="10" style="26" customWidth="1"/>
    <col min="10253" max="10253" width="9.109375" style="26" bestFit="1" customWidth="1"/>
    <col min="10254" max="10254" width="8.77734375" style="26" bestFit="1" customWidth="1"/>
    <col min="10255" max="10255" width="10" style="26" bestFit="1" customWidth="1"/>
    <col min="10256" max="10256" width="11" style="26" customWidth="1"/>
    <col min="10257" max="10257" width="12.21875" style="26" customWidth="1"/>
    <col min="10258" max="10258" width="12" style="26" customWidth="1"/>
    <col min="10259" max="10261" width="12.109375" style="26" bestFit="1" customWidth="1"/>
    <col min="10262" max="10262" width="12.21875" style="26" customWidth="1"/>
    <col min="10263" max="10500" width="8.88671875" style="26"/>
    <col min="10501" max="10501" width="9.33203125" style="26" bestFit="1" customWidth="1"/>
    <col min="10502" max="10502" width="8.44140625" style="26" bestFit="1" customWidth="1"/>
    <col min="10503" max="10503" width="9.33203125" style="26" bestFit="1" customWidth="1"/>
    <col min="10504" max="10504" width="8.44140625" style="26" bestFit="1" customWidth="1"/>
    <col min="10505" max="10505" width="11.88671875" style="26" bestFit="1" customWidth="1"/>
    <col min="10506" max="10506" width="9.109375" style="26" bestFit="1" customWidth="1"/>
    <col min="10507" max="10507" width="10" style="26" bestFit="1" customWidth="1"/>
    <col min="10508" max="10508" width="10" style="26" customWidth="1"/>
    <col min="10509" max="10509" width="9.109375" style="26" bestFit="1" customWidth="1"/>
    <col min="10510" max="10510" width="8.77734375" style="26" bestFit="1" customWidth="1"/>
    <col min="10511" max="10511" width="10" style="26" bestFit="1" customWidth="1"/>
    <col min="10512" max="10512" width="11" style="26" customWidth="1"/>
    <col min="10513" max="10513" width="12.21875" style="26" customWidth="1"/>
    <col min="10514" max="10514" width="12" style="26" customWidth="1"/>
    <col min="10515" max="10517" width="12.109375" style="26" bestFit="1" customWidth="1"/>
    <col min="10518" max="10518" width="12.21875" style="26" customWidth="1"/>
    <col min="10519" max="10756" width="8.88671875" style="26"/>
    <col min="10757" max="10757" width="9.33203125" style="26" bestFit="1" customWidth="1"/>
    <col min="10758" max="10758" width="8.44140625" style="26" bestFit="1" customWidth="1"/>
    <col min="10759" max="10759" width="9.33203125" style="26" bestFit="1" customWidth="1"/>
    <col min="10760" max="10760" width="8.44140625" style="26" bestFit="1" customWidth="1"/>
    <col min="10761" max="10761" width="11.88671875" style="26" bestFit="1" customWidth="1"/>
    <col min="10762" max="10762" width="9.109375" style="26" bestFit="1" customWidth="1"/>
    <col min="10763" max="10763" width="10" style="26" bestFit="1" customWidth="1"/>
    <col min="10764" max="10764" width="10" style="26" customWidth="1"/>
    <col min="10765" max="10765" width="9.109375" style="26" bestFit="1" customWidth="1"/>
    <col min="10766" max="10766" width="8.77734375" style="26" bestFit="1" customWidth="1"/>
    <col min="10767" max="10767" width="10" style="26" bestFit="1" customWidth="1"/>
    <col min="10768" max="10768" width="11" style="26" customWidth="1"/>
    <col min="10769" max="10769" width="12.21875" style="26" customWidth="1"/>
    <col min="10770" max="10770" width="12" style="26" customWidth="1"/>
    <col min="10771" max="10773" width="12.109375" style="26" bestFit="1" customWidth="1"/>
    <col min="10774" max="10774" width="12.21875" style="26" customWidth="1"/>
    <col min="10775" max="11012" width="8.88671875" style="26"/>
    <col min="11013" max="11013" width="9.33203125" style="26" bestFit="1" customWidth="1"/>
    <col min="11014" max="11014" width="8.44140625" style="26" bestFit="1" customWidth="1"/>
    <col min="11015" max="11015" width="9.33203125" style="26" bestFit="1" customWidth="1"/>
    <col min="11016" max="11016" width="8.44140625" style="26" bestFit="1" customWidth="1"/>
    <col min="11017" max="11017" width="11.88671875" style="26" bestFit="1" customWidth="1"/>
    <col min="11018" max="11018" width="9.109375" style="26" bestFit="1" customWidth="1"/>
    <col min="11019" max="11019" width="10" style="26" bestFit="1" customWidth="1"/>
    <col min="11020" max="11020" width="10" style="26" customWidth="1"/>
    <col min="11021" max="11021" width="9.109375" style="26" bestFit="1" customWidth="1"/>
    <col min="11022" max="11022" width="8.77734375" style="26" bestFit="1" customWidth="1"/>
    <col min="11023" max="11023" width="10" style="26" bestFit="1" customWidth="1"/>
    <col min="11024" max="11024" width="11" style="26" customWidth="1"/>
    <col min="11025" max="11025" width="12.21875" style="26" customWidth="1"/>
    <col min="11026" max="11026" width="12" style="26" customWidth="1"/>
    <col min="11027" max="11029" width="12.109375" style="26" bestFit="1" customWidth="1"/>
    <col min="11030" max="11030" width="12.21875" style="26" customWidth="1"/>
    <col min="11031" max="11268" width="8.88671875" style="26"/>
    <col min="11269" max="11269" width="9.33203125" style="26" bestFit="1" customWidth="1"/>
    <col min="11270" max="11270" width="8.44140625" style="26" bestFit="1" customWidth="1"/>
    <col min="11271" max="11271" width="9.33203125" style="26" bestFit="1" customWidth="1"/>
    <col min="11272" max="11272" width="8.44140625" style="26" bestFit="1" customWidth="1"/>
    <col min="11273" max="11273" width="11.88671875" style="26" bestFit="1" customWidth="1"/>
    <col min="11274" max="11274" width="9.109375" style="26" bestFit="1" customWidth="1"/>
    <col min="11275" max="11275" width="10" style="26" bestFit="1" customWidth="1"/>
    <col min="11276" max="11276" width="10" style="26" customWidth="1"/>
    <col min="11277" max="11277" width="9.109375" style="26" bestFit="1" customWidth="1"/>
    <col min="11278" max="11278" width="8.77734375" style="26" bestFit="1" customWidth="1"/>
    <col min="11279" max="11279" width="10" style="26" bestFit="1" customWidth="1"/>
    <col min="11280" max="11280" width="11" style="26" customWidth="1"/>
    <col min="11281" max="11281" width="12.21875" style="26" customWidth="1"/>
    <col min="11282" max="11282" width="12" style="26" customWidth="1"/>
    <col min="11283" max="11285" width="12.109375" style="26" bestFit="1" customWidth="1"/>
    <col min="11286" max="11286" width="12.21875" style="26" customWidth="1"/>
    <col min="11287" max="11524" width="8.88671875" style="26"/>
    <col min="11525" max="11525" width="9.33203125" style="26" bestFit="1" customWidth="1"/>
    <col min="11526" max="11526" width="8.44140625" style="26" bestFit="1" customWidth="1"/>
    <col min="11527" max="11527" width="9.33203125" style="26" bestFit="1" customWidth="1"/>
    <col min="11528" max="11528" width="8.44140625" style="26" bestFit="1" customWidth="1"/>
    <col min="11529" max="11529" width="11.88671875" style="26" bestFit="1" customWidth="1"/>
    <col min="11530" max="11530" width="9.109375" style="26" bestFit="1" customWidth="1"/>
    <col min="11531" max="11531" width="10" style="26" bestFit="1" customWidth="1"/>
    <col min="11532" max="11532" width="10" style="26" customWidth="1"/>
    <col min="11533" max="11533" width="9.109375" style="26" bestFit="1" customWidth="1"/>
    <col min="11534" max="11534" width="8.77734375" style="26" bestFit="1" customWidth="1"/>
    <col min="11535" max="11535" width="10" style="26" bestFit="1" customWidth="1"/>
    <col min="11536" max="11536" width="11" style="26" customWidth="1"/>
    <col min="11537" max="11537" width="12.21875" style="26" customWidth="1"/>
    <col min="11538" max="11538" width="12" style="26" customWidth="1"/>
    <col min="11539" max="11541" width="12.109375" style="26" bestFit="1" customWidth="1"/>
    <col min="11542" max="11542" width="12.21875" style="26" customWidth="1"/>
    <col min="11543" max="11780" width="8.88671875" style="26"/>
    <col min="11781" max="11781" width="9.33203125" style="26" bestFit="1" customWidth="1"/>
    <col min="11782" max="11782" width="8.44140625" style="26" bestFit="1" customWidth="1"/>
    <col min="11783" max="11783" width="9.33203125" style="26" bestFit="1" customWidth="1"/>
    <col min="11784" max="11784" width="8.44140625" style="26" bestFit="1" customWidth="1"/>
    <col min="11785" max="11785" width="11.88671875" style="26" bestFit="1" customWidth="1"/>
    <col min="11786" max="11786" width="9.109375" style="26" bestFit="1" customWidth="1"/>
    <col min="11787" max="11787" width="10" style="26" bestFit="1" customWidth="1"/>
    <col min="11788" max="11788" width="10" style="26" customWidth="1"/>
    <col min="11789" max="11789" width="9.109375" style="26" bestFit="1" customWidth="1"/>
    <col min="11790" max="11790" width="8.77734375" style="26" bestFit="1" customWidth="1"/>
    <col min="11791" max="11791" width="10" style="26" bestFit="1" customWidth="1"/>
    <col min="11792" max="11792" width="11" style="26" customWidth="1"/>
    <col min="11793" max="11793" width="12.21875" style="26" customWidth="1"/>
    <col min="11794" max="11794" width="12" style="26" customWidth="1"/>
    <col min="11795" max="11797" width="12.109375" style="26" bestFit="1" customWidth="1"/>
    <col min="11798" max="11798" width="12.21875" style="26" customWidth="1"/>
    <col min="11799" max="12036" width="8.88671875" style="26"/>
    <col min="12037" max="12037" width="9.33203125" style="26" bestFit="1" customWidth="1"/>
    <col min="12038" max="12038" width="8.44140625" style="26" bestFit="1" customWidth="1"/>
    <col min="12039" max="12039" width="9.33203125" style="26" bestFit="1" customWidth="1"/>
    <col min="12040" max="12040" width="8.44140625" style="26" bestFit="1" customWidth="1"/>
    <col min="12041" max="12041" width="11.88671875" style="26" bestFit="1" customWidth="1"/>
    <col min="12042" max="12042" width="9.109375" style="26" bestFit="1" customWidth="1"/>
    <col min="12043" max="12043" width="10" style="26" bestFit="1" customWidth="1"/>
    <col min="12044" max="12044" width="10" style="26" customWidth="1"/>
    <col min="12045" max="12045" width="9.109375" style="26" bestFit="1" customWidth="1"/>
    <col min="12046" max="12046" width="8.77734375" style="26" bestFit="1" customWidth="1"/>
    <col min="12047" max="12047" width="10" style="26" bestFit="1" customWidth="1"/>
    <col min="12048" max="12048" width="11" style="26" customWidth="1"/>
    <col min="12049" max="12049" width="12.21875" style="26" customWidth="1"/>
    <col min="12050" max="12050" width="12" style="26" customWidth="1"/>
    <col min="12051" max="12053" width="12.109375" style="26" bestFit="1" customWidth="1"/>
    <col min="12054" max="12054" width="12.21875" style="26" customWidth="1"/>
    <col min="12055" max="12292" width="8.88671875" style="26"/>
    <col min="12293" max="12293" width="9.33203125" style="26" bestFit="1" customWidth="1"/>
    <col min="12294" max="12294" width="8.44140625" style="26" bestFit="1" customWidth="1"/>
    <col min="12295" max="12295" width="9.33203125" style="26" bestFit="1" customWidth="1"/>
    <col min="12296" max="12296" width="8.44140625" style="26" bestFit="1" customWidth="1"/>
    <col min="12297" max="12297" width="11.88671875" style="26" bestFit="1" customWidth="1"/>
    <col min="12298" max="12298" width="9.109375" style="26" bestFit="1" customWidth="1"/>
    <col min="12299" max="12299" width="10" style="26" bestFit="1" customWidth="1"/>
    <col min="12300" max="12300" width="10" style="26" customWidth="1"/>
    <col min="12301" max="12301" width="9.109375" style="26" bestFit="1" customWidth="1"/>
    <col min="12302" max="12302" width="8.77734375" style="26" bestFit="1" customWidth="1"/>
    <col min="12303" max="12303" width="10" style="26" bestFit="1" customWidth="1"/>
    <col min="12304" max="12304" width="11" style="26" customWidth="1"/>
    <col min="12305" max="12305" width="12.21875" style="26" customWidth="1"/>
    <col min="12306" max="12306" width="12" style="26" customWidth="1"/>
    <col min="12307" max="12309" width="12.109375" style="26" bestFit="1" customWidth="1"/>
    <col min="12310" max="12310" width="12.21875" style="26" customWidth="1"/>
    <col min="12311" max="12548" width="8.88671875" style="26"/>
    <col min="12549" max="12549" width="9.33203125" style="26" bestFit="1" customWidth="1"/>
    <col min="12550" max="12550" width="8.44140625" style="26" bestFit="1" customWidth="1"/>
    <col min="12551" max="12551" width="9.33203125" style="26" bestFit="1" customWidth="1"/>
    <col min="12552" max="12552" width="8.44140625" style="26" bestFit="1" customWidth="1"/>
    <col min="12553" max="12553" width="11.88671875" style="26" bestFit="1" customWidth="1"/>
    <col min="12554" max="12554" width="9.109375" style="26" bestFit="1" customWidth="1"/>
    <col min="12555" max="12555" width="10" style="26" bestFit="1" customWidth="1"/>
    <col min="12556" max="12556" width="10" style="26" customWidth="1"/>
    <col min="12557" max="12557" width="9.109375" style="26" bestFit="1" customWidth="1"/>
    <col min="12558" max="12558" width="8.77734375" style="26" bestFit="1" customWidth="1"/>
    <col min="12559" max="12559" width="10" style="26" bestFit="1" customWidth="1"/>
    <col min="12560" max="12560" width="11" style="26" customWidth="1"/>
    <col min="12561" max="12561" width="12.21875" style="26" customWidth="1"/>
    <col min="12562" max="12562" width="12" style="26" customWidth="1"/>
    <col min="12563" max="12565" width="12.109375" style="26" bestFit="1" customWidth="1"/>
    <col min="12566" max="12566" width="12.21875" style="26" customWidth="1"/>
    <col min="12567" max="12804" width="8.88671875" style="26"/>
    <col min="12805" max="12805" width="9.33203125" style="26" bestFit="1" customWidth="1"/>
    <col min="12806" max="12806" width="8.44140625" style="26" bestFit="1" customWidth="1"/>
    <col min="12807" max="12807" width="9.33203125" style="26" bestFit="1" customWidth="1"/>
    <col min="12808" max="12808" width="8.44140625" style="26" bestFit="1" customWidth="1"/>
    <col min="12809" max="12809" width="11.88671875" style="26" bestFit="1" customWidth="1"/>
    <col min="12810" max="12810" width="9.109375" style="26" bestFit="1" customWidth="1"/>
    <col min="12811" max="12811" width="10" style="26" bestFit="1" customWidth="1"/>
    <col min="12812" max="12812" width="10" style="26" customWidth="1"/>
    <col min="12813" max="12813" width="9.109375" style="26" bestFit="1" customWidth="1"/>
    <col min="12814" max="12814" width="8.77734375" style="26" bestFit="1" customWidth="1"/>
    <col min="12815" max="12815" width="10" style="26" bestFit="1" customWidth="1"/>
    <col min="12816" max="12816" width="11" style="26" customWidth="1"/>
    <col min="12817" max="12817" width="12.21875" style="26" customWidth="1"/>
    <col min="12818" max="12818" width="12" style="26" customWidth="1"/>
    <col min="12819" max="12821" width="12.109375" style="26" bestFit="1" customWidth="1"/>
    <col min="12822" max="12822" width="12.21875" style="26" customWidth="1"/>
    <col min="12823" max="13060" width="8.88671875" style="26"/>
    <col min="13061" max="13061" width="9.33203125" style="26" bestFit="1" customWidth="1"/>
    <col min="13062" max="13062" width="8.44140625" style="26" bestFit="1" customWidth="1"/>
    <col min="13063" max="13063" width="9.33203125" style="26" bestFit="1" customWidth="1"/>
    <col min="13064" max="13064" width="8.44140625" style="26" bestFit="1" customWidth="1"/>
    <col min="13065" max="13065" width="11.88671875" style="26" bestFit="1" customWidth="1"/>
    <col min="13066" max="13066" width="9.109375" style="26" bestFit="1" customWidth="1"/>
    <col min="13067" max="13067" width="10" style="26" bestFit="1" customWidth="1"/>
    <col min="13068" max="13068" width="10" style="26" customWidth="1"/>
    <col min="13069" max="13069" width="9.109375" style="26" bestFit="1" customWidth="1"/>
    <col min="13070" max="13070" width="8.77734375" style="26" bestFit="1" customWidth="1"/>
    <col min="13071" max="13071" width="10" style="26" bestFit="1" customWidth="1"/>
    <col min="13072" max="13072" width="11" style="26" customWidth="1"/>
    <col min="13073" max="13073" width="12.21875" style="26" customWidth="1"/>
    <col min="13074" max="13074" width="12" style="26" customWidth="1"/>
    <col min="13075" max="13077" width="12.109375" style="26" bestFit="1" customWidth="1"/>
    <col min="13078" max="13078" width="12.21875" style="26" customWidth="1"/>
    <col min="13079" max="13316" width="8.88671875" style="26"/>
    <col min="13317" max="13317" width="9.33203125" style="26" bestFit="1" customWidth="1"/>
    <col min="13318" max="13318" width="8.44140625" style="26" bestFit="1" customWidth="1"/>
    <col min="13319" max="13319" width="9.33203125" style="26" bestFit="1" customWidth="1"/>
    <col min="13320" max="13320" width="8.44140625" style="26" bestFit="1" customWidth="1"/>
    <col min="13321" max="13321" width="11.88671875" style="26" bestFit="1" customWidth="1"/>
    <col min="13322" max="13322" width="9.109375" style="26" bestFit="1" customWidth="1"/>
    <col min="13323" max="13323" width="10" style="26" bestFit="1" customWidth="1"/>
    <col min="13324" max="13324" width="10" style="26" customWidth="1"/>
    <col min="13325" max="13325" width="9.109375" style="26" bestFit="1" customWidth="1"/>
    <col min="13326" max="13326" width="8.77734375" style="26" bestFit="1" customWidth="1"/>
    <col min="13327" max="13327" width="10" style="26" bestFit="1" customWidth="1"/>
    <col min="13328" max="13328" width="11" style="26" customWidth="1"/>
    <col min="13329" max="13329" width="12.21875" style="26" customWidth="1"/>
    <col min="13330" max="13330" width="12" style="26" customWidth="1"/>
    <col min="13331" max="13333" width="12.109375" style="26" bestFit="1" customWidth="1"/>
    <col min="13334" max="13334" width="12.21875" style="26" customWidth="1"/>
    <col min="13335" max="13572" width="8.88671875" style="26"/>
    <col min="13573" max="13573" width="9.33203125" style="26" bestFit="1" customWidth="1"/>
    <col min="13574" max="13574" width="8.44140625" style="26" bestFit="1" customWidth="1"/>
    <col min="13575" max="13575" width="9.33203125" style="26" bestFit="1" customWidth="1"/>
    <col min="13576" max="13576" width="8.44140625" style="26" bestFit="1" customWidth="1"/>
    <col min="13577" max="13577" width="11.88671875" style="26" bestFit="1" customWidth="1"/>
    <col min="13578" max="13578" width="9.109375" style="26" bestFit="1" customWidth="1"/>
    <col min="13579" max="13579" width="10" style="26" bestFit="1" customWidth="1"/>
    <col min="13580" max="13580" width="10" style="26" customWidth="1"/>
    <col min="13581" max="13581" width="9.109375" style="26" bestFit="1" customWidth="1"/>
    <col min="13582" max="13582" width="8.77734375" style="26" bestFit="1" customWidth="1"/>
    <col min="13583" max="13583" width="10" style="26" bestFit="1" customWidth="1"/>
    <col min="13584" max="13584" width="11" style="26" customWidth="1"/>
    <col min="13585" max="13585" width="12.21875" style="26" customWidth="1"/>
    <col min="13586" max="13586" width="12" style="26" customWidth="1"/>
    <col min="13587" max="13589" width="12.109375" style="26" bestFit="1" customWidth="1"/>
    <col min="13590" max="13590" width="12.21875" style="26" customWidth="1"/>
    <col min="13591" max="13828" width="8.88671875" style="26"/>
    <col min="13829" max="13829" width="9.33203125" style="26" bestFit="1" customWidth="1"/>
    <col min="13830" max="13830" width="8.44140625" style="26" bestFit="1" customWidth="1"/>
    <col min="13831" max="13831" width="9.33203125" style="26" bestFit="1" customWidth="1"/>
    <col min="13832" max="13832" width="8.44140625" style="26" bestFit="1" customWidth="1"/>
    <col min="13833" max="13833" width="11.88671875" style="26" bestFit="1" customWidth="1"/>
    <col min="13834" max="13834" width="9.109375" style="26" bestFit="1" customWidth="1"/>
    <col min="13835" max="13835" width="10" style="26" bestFit="1" customWidth="1"/>
    <col min="13836" max="13836" width="10" style="26" customWidth="1"/>
    <col min="13837" max="13837" width="9.109375" style="26" bestFit="1" customWidth="1"/>
    <col min="13838" max="13838" width="8.77734375" style="26" bestFit="1" customWidth="1"/>
    <col min="13839" max="13839" width="10" style="26" bestFit="1" customWidth="1"/>
    <col min="13840" max="13840" width="11" style="26" customWidth="1"/>
    <col min="13841" max="13841" width="12.21875" style="26" customWidth="1"/>
    <col min="13842" max="13842" width="12" style="26" customWidth="1"/>
    <col min="13843" max="13845" width="12.109375" style="26" bestFit="1" customWidth="1"/>
    <col min="13846" max="13846" width="12.21875" style="26" customWidth="1"/>
    <col min="13847" max="14084" width="8.88671875" style="26"/>
    <col min="14085" max="14085" width="9.33203125" style="26" bestFit="1" customWidth="1"/>
    <col min="14086" max="14086" width="8.44140625" style="26" bestFit="1" customWidth="1"/>
    <col min="14087" max="14087" width="9.33203125" style="26" bestFit="1" customWidth="1"/>
    <col min="14088" max="14088" width="8.44140625" style="26" bestFit="1" customWidth="1"/>
    <col min="14089" max="14089" width="11.88671875" style="26" bestFit="1" customWidth="1"/>
    <col min="14090" max="14090" width="9.109375" style="26" bestFit="1" customWidth="1"/>
    <col min="14091" max="14091" width="10" style="26" bestFit="1" customWidth="1"/>
    <col min="14092" max="14092" width="10" style="26" customWidth="1"/>
    <col min="14093" max="14093" width="9.109375" style="26" bestFit="1" customWidth="1"/>
    <col min="14094" max="14094" width="8.77734375" style="26" bestFit="1" customWidth="1"/>
    <col min="14095" max="14095" width="10" style="26" bestFit="1" customWidth="1"/>
    <col min="14096" max="14096" width="11" style="26" customWidth="1"/>
    <col min="14097" max="14097" width="12.21875" style="26" customWidth="1"/>
    <col min="14098" max="14098" width="12" style="26" customWidth="1"/>
    <col min="14099" max="14101" width="12.109375" style="26" bestFit="1" customWidth="1"/>
    <col min="14102" max="14102" width="12.21875" style="26" customWidth="1"/>
    <col min="14103" max="14340" width="8.88671875" style="26"/>
    <col min="14341" max="14341" width="9.33203125" style="26" bestFit="1" customWidth="1"/>
    <col min="14342" max="14342" width="8.44140625" style="26" bestFit="1" customWidth="1"/>
    <col min="14343" max="14343" width="9.33203125" style="26" bestFit="1" customWidth="1"/>
    <col min="14344" max="14344" width="8.44140625" style="26" bestFit="1" customWidth="1"/>
    <col min="14345" max="14345" width="11.88671875" style="26" bestFit="1" customWidth="1"/>
    <col min="14346" max="14346" width="9.109375" style="26" bestFit="1" customWidth="1"/>
    <col min="14347" max="14347" width="10" style="26" bestFit="1" customWidth="1"/>
    <col min="14348" max="14348" width="10" style="26" customWidth="1"/>
    <col min="14349" max="14349" width="9.109375" style="26" bestFit="1" customWidth="1"/>
    <col min="14350" max="14350" width="8.77734375" style="26" bestFit="1" customWidth="1"/>
    <col min="14351" max="14351" width="10" style="26" bestFit="1" customWidth="1"/>
    <col min="14352" max="14352" width="11" style="26" customWidth="1"/>
    <col min="14353" max="14353" width="12.21875" style="26" customWidth="1"/>
    <col min="14354" max="14354" width="12" style="26" customWidth="1"/>
    <col min="14355" max="14357" width="12.109375" style="26" bestFit="1" customWidth="1"/>
    <col min="14358" max="14358" width="12.21875" style="26" customWidth="1"/>
    <col min="14359" max="14596" width="8.88671875" style="26"/>
    <col min="14597" max="14597" width="9.33203125" style="26" bestFit="1" customWidth="1"/>
    <col min="14598" max="14598" width="8.44140625" style="26" bestFit="1" customWidth="1"/>
    <col min="14599" max="14599" width="9.33203125" style="26" bestFit="1" customWidth="1"/>
    <col min="14600" max="14600" width="8.44140625" style="26" bestFit="1" customWidth="1"/>
    <col min="14601" max="14601" width="11.88671875" style="26" bestFit="1" customWidth="1"/>
    <col min="14602" max="14602" width="9.109375" style="26" bestFit="1" customWidth="1"/>
    <col min="14603" max="14603" width="10" style="26" bestFit="1" customWidth="1"/>
    <col min="14604" max="14604" width="10" style="26" customWidth="1"/>
    <col min="14605" max="14605" width="9.109375" style="26" bestFit="1" customWidth="1"/>
    <col min="14606" max="14606" width="8.77734375" style="26" bestFit="1" customWidth="1"/>
    <col min="14607" max="14607" width="10" style="26" bestFit="1" customWidth="1"/>
    <col min="14608" max="14608" width="11" style="26" customWidth="1"/>
    <col min="14609" max="14609" width="12.21875" style="26" customWidth="1"/>
    <col min="14610" max="14610" width="12" style="26" customWidth="1"/>
    <col min="14611" max="14613" width="12.109375" style="26" bestFit="1" customWidth="1"/>
    <col min="14614" max="14614" width="12.21875" style="26" customWidth="1"/>
    <col min="14615" max="14852" width="8.88671875" style="26"/>
    <col min="14853" max="14853" width="9.33203125" style="26" bestFit="1" customWidth="1"/>
    <col min="14854" max="14854" width="8.44140625" style="26" bestFit="1" customWidth="1"/>
    <col min="14855" max="14855" width="9.33203125" style="26" bestFit="1" customWidth="1"/>
    <col min="14856" max="14856" width="8.44140625" style="26" bestFit="1" customWidth="1"/>
    <col min="14857" max="14857" width="11.88671875" style="26" bestFit="1" customWidth="1"/>
    <col min="14858" max="14858" width="9.109375" style="26" bestFit="1" customWidth="1"/>
    <col min="14859" max="14859" width="10" style="26" bestFit="1" customWidth="1"/>
    <col min="14860" max="14860" width="10" style="26" customWidth="1"/>
    <col min="14861" max="14861" width="9.109375" style="26" bestFit="1" customWidth="1"/>
    <col min="14862" max="14862" width="8.77734375" style="26" bestFit="1" customWidth="1"/>
    <col min="14863" max="14863" width="10" style="26" bestFit="1" customWidth="1"/>
    <col min="14864" max="14864" width="11" style="26" customWidth="1"/>
    <col min="14865" max="14865" width="12.21875" style="26" customWidth="1"/>
    <col min="14866" max="14866" width="12" style="26" customWidth="1"/>
    <col min="14867" max="14869" width="12.109375" style="26" bestFit="1" customWidth="1"/>
    <col min="14870" max="14870" width="12.21875" style="26" customWidth="1"/>
    <col min="14871" max="15108" width="8.88671875" style="26"/>
    <col min="15109" max="15109" width="9.33203125" style="26" bestFit="1" customWidth="1"/>
    <col min="15110" max="15110" width="8.44140625" style="26" bestFit="1" customWidth="1"/>
    <col min="15111" max="15111" width="9.33203125" style="26" bestFit="1" customWidth="1"/>
    <col min="15112" max="15112" width="8.44140625" style="26" bestFit="1" customWidth="1"/>
    <col min="15113" max="15113" width="11.88671875" style="26" bestFit="1" customWidth="1"/>
    <col min="15114" max="15114" width="9.109375" style="26" bestFit="1" customWidth="1"/>
    <col min="15115" max="15115" width="10" style="26" bestFit="1" customWidth="1"/>
    <col min="15116" max="15116" width="10" style="26" customWidth="1"/>
    <col min="15117" max="15117" width="9.109375" style="26" bestFit="1" customWidth="1"/>
    <col min="15118" max="15118" width="8.77734375" style="26" bestFit="1" customWidth="1"/>
    <col min="15119" max="15119" width="10" style="26" bestFit="1" customWidth="1"/>
    <col min="15120" max="15120" width="11" style="26" customWidth="1"/>
    <col min="15121" max="15121" width="12.21875" style="26" customWidth="1"/>
    <col min="15122" max="15122" width="12" style="26" customWidth="1"/>
    <col min="15123" max="15125" width="12.109375" style="26" bestFit="1" customWidth="1"/>
    <col min="15126" max="15126" width="12.21875" style="26" customWidth="1"/>
    <col min="15127" max="15364" width="8.88671875" style="26"/>
    <col min="15365" max="15365" width="9.33203125" style="26" bestFit="1" customWidth="1"/>
    <col min="15366" max="15366" width="8.44140625" style="26" bestFit="1" customWidth="1"/>
    <col min="15367" max="15367" width="9.33203125" style="26" bestFit="1" customWidth="1"/>
    <col min="15368" max="15368" width="8.44140625" style="26" bestFit="1" customWidth="1"/>
    <col min="15369" max="15369" width="11.88671875" style="26" bestFit="1" customWidth="1"/>
    <col min="15370" max="15370" width="9.109375" style="26" bestFit="1" customWidth="1"/>
    <col min="15371" max="15371" width="10" style="26" bestFit="1" customWidth="1"/>
    <col min="15372" max="15372" width="10" style="26" customWidth="1"/>
    <col min="15373" max="15373" width="9.109375" style="26" bestFit="1" customWidth="1"/>
    <col min="15374" max="15374" width="8.77734375" style="26" bestFit="1" customWidth="1"/>
    <col min="15375" max="15375" width="10" style="26" bestFit="1" customWidth="1"/>
    <col min="15376" max="15376" width="11" style="26" customWidth="1"/>
    <col min="15377" max="15377" width="12.21875" style="26" customWidth="1"/>
    <col min="15378" max="15378" width="12" style="26" customWidth="1"/>
    <col min="15379" max="15381" width="12.109375" style="26" bestFit="1" customWidth="1"/>
    <col min="15382" max="15382" width="12.21875" style="26" customWidth="1"/>
    <col min="15383" max="15620" width="8.88671875" style="26"/>
    <col min="15621" max="15621" width="9.33203125" style="26" bestFit="1" customWidth="1"/>
    <col min="15622" max="15622" width="8.44140625" style="26" bestFit="1" customWidth="1"/>
    <col min="15623" max="15623" width="9.33203125" style="26" bestFit="1" customWidth="1"/>
    <col min="15624" max="15624" width="8.44140625" style="26" bestFit="1" customWidth="1"/>
    <col min="15625" max="15625" width="11.88671875" style="26" bestFit="1" customWidth="1"/>
    <col min="15626" max="15626" width="9.109375" style="26" bestFit="1" customWidth="1"/>
    <col min="15627" max="15627" width="10" style="26" bestFit="1" customWidth="1"/>
    <col min="15628" max="15628" width="10" style="26" customWidth="1"/>
    <col min="15629" max="15629" width="9.109375" style="26" bestFit="1" customWidth="1"/>
    <col min="15630" max="15630" width="8.77734375" style="26" bestFit="1" customWidth="1"/>
    <col min="15631" max="15631" width="10" style="26" bestFit="1" customWidth="1"/>
    <col min="15632" max="15632" width="11" style="26" customWidth="1"/>
    <col min="15633" max="15633" width="12.21875" style="26" customWidth="1"/>
    <col min="15634" max="15634" width="12" style="26" customWidth="1"/>
    <col min="15635" max="15637" width="12.109375" style="26" bestFit="1" customWidth="1"/>
    <col min="15638" max="15638" width="12.21875" style="26" customWidth="1"/>
    <col min="15639" max="15876" width="8.88671875" style="26"/>
    <col min="15877" max="15877" width="9.33203125" style="26" bestFit="1" customWidth="1"/>
    <col min="15878" max="15878" width="8.44140625" style="26" bestFit="1" customWidth="1"/>
    <col min="15879" max="15879" width="9.33203125" style="26" bestFit="1" customWidth="1"/>
    <col min="15880" max="15880" width="8.44140625" style="26" bestFit="1" customWidth="1"/>
    <col min="15881" max="15881" width="11.88671875" style="26" bestFit="1" customWidth="1"/>
    <col min="15882" max="15882" width="9.109375" style="26" bestFit="1" customWidth="1"/>
    <col min="15883" max="15883" width="10" style="26" bestFit="1" customWidth="1"/>
    <col min="15884" max="15884" width="10" style="26" customWidth="1"/>
    <col min="15885" max="15885" width="9.109375" style="26" bestFit="1" customWidth="1"/>
    <col min="15886" max="15886" width="8.77734375" style="26" bestFit="1" customWidth="1"/>
    <col min="15887" max="15887" width="10" style="26" bestFit="1" customWidth="1"/>
    <col min="15888" max="15888" width="11" style="26" customWidth="1"/>
    <col min="15889" max="15889" width="12.21875" style="26" customWidth="1"/>
    <col min="15890" max="15890" width="12" style="26" customWidth="1"/>
    <col min="15891" max="15893" width="12.109375" style="26" bestFit="1" customWidth="1"/>
    <col min="15894" max="15894" width="12.21875" style="26" customWidth="1"/>
    <col min="15895" max="16132" width="8.88671875" style="26"/>
    <col min="16133" max="16133" width="9.33203125" style="26" bestFit="1" customWidth="1"/>
    <col min="16134" max="16134" width="8.44140625" style="26" bestFit="1" customWidth="1"/>
    <col min="16135" max="16135" width="9.33203125" style="26" bestFit="1" customWidth="1"/>
    <col min="16136" max="16136" width="8.44140625" style="26" bestFit="1" customWidth="1"/>
    <col min="16137" max="16137" width="11.88671875" style="26" bestFit="1" customWidth="1"/>
    <col min="16138" max="16138" width="9.109375" style="26" bestFit="1" customWidth="1"/>
    <col min="16139" max="16139" width="10" style="26" bestFit="1" customWidth="1"/>
    <col min="16140" max="16140" width="10" style="26" customWidth="1"/>
    <col min="16141" max="16141" width="9.109375" style="26" bestFit="1" customWidth="1"/>
    <col min="16142" max="16142" width="8.77734375" style="26" bestFit="1" customWidth="1"/>
    <col min="16143" max="16143" width="10" style="26" bestFit="1" customWidth="1"/>
    <col min="16144" max="16144" width="11" style="26" customWidth="1"/>
    <col min="16145" max="16145" width="12.21875" style="26" customWidth="1"/>
    <col min="16146" max="16146" width="12" style="26" customWidth="1"/>
    <col min="16147" max="16149" width="12.109375" style="26" bestFit="1" customWidth="1"/>
    <col min="16150" max="16150" width="12.21875" style="26" customWidth="1"/>
    <col min="16151" max="16384" width="8.88671875" style="26"/>
  </cols>
  <sheetData>
    <row r="1" spans="1:23" x14ac:dyDescent="0.25">
      <c r="A1" s="26" t="s">
        <v>107</v>
      </c>
      <c r="E1" s="93" t="s">
        <v>165</v>
      </c>
    </row>
    <row r="2" spans="1:23" x14ac:dyDescent="0.25">
      <c r="A2" s="95" t="s">
        <v>168</v>
      </c>
      <c r="E2" s="94" t="s">
        <v>166</v>
      </c>
    </row>
    <row r="3" spans="1:23" ht="51" x14ac:dyDescent="0.25">
      <c r="C3" s="27" t="s">
        <v>108</v>
      </c>
      <c r="D3" s="27" t="s">
        <v>109</v>
      </c>
      <c r="E3" s="28" t="s">
        <v>115</v>
      </c>
      <c r="F3" s="28" t="s">
        <v>116</v>
      </c>
      <c r="G3" s="28" t="s">
        <v>117</v>
      </c>
      <c r="H3" s="28" t="s">
        <v>118</v>
      </c>
      <c r="I3" s="29" t="s">
        <v>141</v>
      </c>
      <c r="J3" s="29" t="s">
        <v>142</v>
      </c>
      <c r="K3" s="29" t="s">
        <v>143</v>
      </c>
      <c r="L3" s="29" t="s">
        <v>144</v>
      </c>
      <c r="M3" s="29" t="s">
        <v>145</v>
      </c>
      <c r="N3" s="29" t="s">
        <v>156</v>
      </c>
      <c r="O3" s="29" t="s">
        <v>146</v>
      </c>
      <c r="P3" s="29" t="s">
        <v>147</v>
      </c>
      <c r="Q3" s="29" t="s">
        <v>148</v>
      </c>
      <c r="R3" s="29" t="s">
        <v>149</v>
      </c>
      <c r="S3" s="29" t="s">
        <v>110</v>
      </c>
      <c r="T3" s="29" t="s">
        <v>111</v>
      </c>
      <c r="U3" s="29" t="s">
        <v>119</v>
      </c>
      <c r="V3" s="29" t="s">
        <v>120</v>
      </c>
    </row>
    <row r="4" spans="1:23" x14ac:dyDescent="0.25">
      <c r="C4" s="30">
        <v>2019</v>
      </c>
      <c r="D4" s="31">
        <v>0</v>
      </c>
      <c r="E4" s="44">
        <f t="shared" ref="E4:F31" si="0">E$37+(E$35-E$37)*($C4-$B$37)/($B$35-$B$37)</f>
        <v>1841629711.9000001</v>
      </c>
      <c r="F4" s="44">
        <f t="shared" si="0"/>
        <v>59115640.5</v>
      </c>
      <c r="G4" s="44">
        <f t="shared" ref="G4:H31" si="1">G$36+(G$34-G$36)*($C4-$B$36)/($B$34-$B$36)</f>
        <v>1840983948.0999999</v>
      </c>
      <c r="H4" s="44">
        <f t="shared" si="1"/>
        <v>59083418.200000003</v>
      </c>
      <c r="I4" s="32">
        <f t="shared" ref="I4:I31" si="2">I$37+(I$35-I$37)*($C4-$B$37)/($B$35-$B$37)</f>
        <v>34039732.898559831</v>
      </c>
      <c r="J4" s="32">
        <f t="shared" ref="J4:J31" si="3">J$36+(J$34-J$36)*($C4-$B$36)/($B$34-$B$36)</f>
        <v>34033881.86097654</v>
      </c>
      <c r="K4" s="32">
        <f t="shared" ref="K4:K31" si="4">K$37+(K$35-K$37)*($C4-$B$37)/($B$35-$B$37)</f>
        <v>10315.496775</v>
      </c>
      <c r="L4" s="32">
        <f t="shared" ref="L4:L31" si="5">L$36+(L$34-L$36)*($C4-$B$36)/($B$34-$B$36)</f>
        <v>10313.640749999999</v>
      </c>
      <c r="M4" s="32">
        <f t="shared" ref="M4:M31" si="6">M$37+(M$35-M$37)*($C4-$B$37)/($B$35-$B$37)</f>
        <v>47351.904425000001</v>
      </c>
      <c r="N4" s="32">
        <f t="shared" ref="N4:N31" si="7">N$36+(N$34-N$36)*($C4-$B$36)/($B$34-$B$36)</f>
        <v>47348.279974999998</v>
      </c>
      <c r="O4" s="32">
        <f t="shared" ref="O4:O31" si="8">O$37+(O$35-O$37)*($C4-$B$37)/($B$35-$B$37)</f>
        <v>2572.6459250000003</v>
      </c>
      <c r="P4" s="32">
        <f t="shared" ref="P4:P31" si="9">P$36+(P$34-P$36)*($C4-$B$36)/($B$34-$B$36)</f>
        <v>2571.9451250000002</v>
      </c>
      <c r="Q4" s="32">
        <f t="shared" ref="Q4:Q31" si="10">Q$37+(Q$35-Q$37)*($C4-$B$37)/($B$35-$B$37)</f>
        <v>701.15952500000003</v>
      </c>
      <c r="R4" s="32">
        <f t="shared" ref="R4:R31" si="11">R$36+(R$34-R$36)*($C4-$B$36)/($B$34-$B$36)</f>
        <v>701.10294999999996</v>
      </c>
      <c r="S4" s="44">
        <f t="shared" ref="S4:S31" si="12">(S$37+(S$35-S$37)*($C4-$B$37)/($B$35-$B$37))</f>
        <v>9714214484.6000004</v>
      </c>
      <c r="T4" s="44">
        <f t="shared" ref="T4:T31" si="13">(T$36+(T$34-T$36)*($C4-$B$36)/($B$34-$B$36))</f>
        <v>9712545961.3999996</v>
      </c>
      <c r="U4" s="44">
        <f t="shared" ref="U4:U31" si="14">(U$37+(U$35-U$37)*($C4-$B$37)/($B$35-$B$37))</f>
        <v>25989371780.5</v>
      </c>
      <c r="V4" s="44">
        <f t="shared" ref="V4:V31" si="15">(V$36+(V$34-V$36)*($C4-$B$36)/($B$34-$B$36))</f>
        <v>25988830744.5</v>
      </c>
      <c r="W4" s="96"/>
    </row>
    <row r="5" spans="1:23" x14ac:dyDescent="0.25">
      <c r="C5" s="30">
        <f>C4+1</f>
        <v>2020</v>
      </c>
      <c r="D5" s="31">
        <v>1</v>
      </c>
      <c r="E5" s="44">
        <f t="shared" si="0"/>
        <v>1864532951</v>
      </c>
      <c r="F5" s="44">
        <f t="shared" si="0"/>
        <v>59375890</v>
      </c>
      <c r="G5" s="44">
        <f t="shared" si="1"/>
        <v>1863889649</v>
      </c>
      <c r="H5" s="44">
        <f t="shared" si="1"/>
        <v>59343270</v>
      </c>
      <c r="I5" s="32">
        <f t="shared" si="2"/>
        <v>34441583.073794208</v>
      </c>
      <c r="J5" s="32">
        <f t="shared" si="3"/>
        <v>34435755.502240449</v>
      </c>
      <c r="K5" s="32">
        <f t="shared" si="4"/>
        <v>9840.5277499999993</v>
      </c>
      <c r="L5" s="32">
        <f t="shared" si="5"/>
        <v>9838.7574999999997</v>
      </c>
      <c r="M5" s="32">
        <f t="shared" si="6"/>
        <v>44651.964749999999</v>
      </c>
      <c r="N5" s="32">
        <f t="shared" si="7"/>
        <v>44648.533750000002</v>
      </c>
      <c r="O5" s="32">
        <f t="shared" si="8"/>
        <v>2424.3847500000002</v>
      </c>
      <c r="P5" s="32">
        <f t="shared" si="9"/>
        <v>2423.72775</v>
      </c>
      <c r="Q5" s="32">
        <f t="shared" si="10"/>
        <v>673.51625000000001</v>
      </c>
      <c r="R5" s="32">
        <f t="shared" si="11"/>
        <v>673.4615</v>
      </c>
      <c r="S5" s="44">
        <f t="shared" si="12"/>
        <v>9827884446</v>
      </c>
      <c r="T5" s="44">
        <f t="shared" si="13"/>
        <v>9826222374</v>
      </c>
      <c r="U5" s="44">
        <f t="shared" si="14"/>
        <v>26259578795</v>
      </c>
      <c r="V5" s="44">
        <f t="shared" si="15"/>
        <v>26259079655</v>
      </c>
      <c r="W5" s="96"/>
    </row>
    <row r="6" spans="1:23" x14ac:dyDescent="0.25">
      <c r="C6" s="30">
        <f t="shared" ref="C6:C31" si="16">C5+1</f>
        <v>2021</v>
      </c>
      <c r="D6" s="31">
        <v>2</v>
      </c>
      <c r="E6" s="44">
        <f t="shared" si="0"/>
        <v>1887436190.0999999</v>
      </c>
      <c r="F6" s="44">
        <f t="shared" si="0"/>
        <v>59636139.5</v>
      </c>
      <c r="G6" s="44">
        <f t="shared" si="1"/>
        <v>1886795349.9000001</v>
      </c>
      <c r="H6" s="44">
        <f t="shared" si="1"/>
        <v>59603121.799999997</v>
      </c>
      <c r="I6" s="32">
        <f t="shared" si="2"/>
        <v>34843433.249028586</v>
      </c>
      <c r="J6" s="32">
        <f t="shared" si="3"/>
        <v>34837629.143504359</v>
      </c>
      <c r="K6" s="32">
        <f t="shared" si="4"/>
        <v>9365.558724999999</v>
      </c>
      <c r="L6" s="32">
        <f t="shared" si="5"/>
        <v>9363.8742500000008</v>
      </c>
      <c r="M6" s="32">
        <f t="shared" si="6"/>
        <v>41952.025074999998</v>
      </c>
      <c r="N6" s="32">
        <f t="shared" si="7"/>
        <v>41948.787525</v>
      </c>
      <c r="O6" s="32">
        <f t="shared" si="8"/>
        <v>2276.1235750000001</v>
      </c>
      <c r="P6" s="32">
        <f t="shared" si="9"/>
        <v>2275.5103749999998</v>
      </c>
      <c r="Q6" s="32">
        <f t="shared" si="10"/>
        <v>645.872975</v>
      </c>
      <c r="R6" s="32">
        <f t="shared" si="11"/>
        <v>645.82005000000004</v>
      </c>
      <c r="S6" s="44">
        <f t="shared" si="12"/>
        <v>9941554407.3999996</v>
      </c>
      <c r="T6" s="44">
        <f t="shared" si="13"/>
        <v>9939898786.6000004</v>
      </c>
      <c r="U6" s="44">
        <f t="shared" si="14"/>
        <v>26529785809.5</v>
      </c>
      <c r="V6" s="44">
        <f t="shared" si="15"/>
        <v>26529328565.5</v>
      </c>
      <c r="W6" s="96"/>
    </row>
    <row r="7" spans="1:23" x14ac:dyDescent="0.25">
      <c r="C7" s="30">
        <f t="shared" si="16"/>
        <v>2022</v>
      </c>
      <c r="D7" s="31">
        <v>3</v>
      </c>
      <c r="E7" s="44">
        <f t="shared" si="0"/>
        <v>1910339429.2</v>
      </c>
      <c r="F7" s="44">
        <f t="shared" si="0"/>
        <v>59896389</v>
      </c>
      <c r="G7" s="44">
        <f t="shared" si="1"/>
        <v>1909701050.8</v>
      </c>
      <c r="H7" s="44">
        <f t="shared" si="1"/>
        <v>59862973.600000001</v>
      </c>
      <c r="I7" s="32">
        <f t="shared" si="2"/>
        <v>35245283.424262963</v>
      </c>
      <c r="J7" s="32">
        <f t="shared" si="3"/>
        <v>35239502.784768268</v>
      </c>
      <c r="K7" s="32">
        <f t="shared" si="4"/>
        <v>8890.5897000000004</v>
      </c>
      <c r="L7" s="32">
        <f t="shared" si="5"/>
        <v>8888.991</v>
      </c>
      <c r="M7" s="32">
        <f t="shared" si="6"/>
        <v>39252.085399999996</v>
      </c>
      <c r="N7" s="32">
        <f t="shared" si="7"/>
        <v>39249.041299999997</v>
      </c>
      <c r="O7" s="32">
        <f t="shared" si="8"/>
        <v>2127.8624</v>
      </c>
      <c r="P7" s="32">
        <f t="shared" si="9"/>
        <v>2127.2930000000001</v>
      </c>
      <c r="Q7" s="32">
        <f t="shared" si="10"/>
        <v>618.22970000000009</v>
      </c>
      <c r="R7" s="32">
        <f t="shared" si="11"/>
        <v>618.17859999999996</v>
      </c>
      <c r="S7" s="44">
        <f t="shared" si="12"/>
        <v>10055224368.799999</v>
      </c>
      <c r="T7" s="44">
        <f t="shared" si="13"/>
        <v>10053575199.200001</v>
      </c>
      <c r="U7" s="44">
        <f t="shared" si="14"/>
        <v>26799992824</v>
      </c>
      <c r="V7" s="44">
        <f t="shared" si="15"/>
        <v>26799577476</v>
      </c>
      <c r="W7" s="96"/>
    </row>
    <row r="8" spans="1:23" x14ac:dyDescent="0.25">
      <c r="C8" s="30">
        <f t="shared" si="16"/>
        <v>2023</v>
      </c>
      <c r="D8" s="31">
        <v>4</v>
      </c>
      <c r="E8" s="44">
        <f t="shared" si="0"/>
        <v>1933242668.3</v>
      </c>
      <c r="F8" s="44">
        <f t="shared" si="0"/>
        <v>60156638.5</v>
      </c>
      <c r="G8" s="44">
        <f t="shared" si="1"/>
        <v>1932606751.7</v>
      </c>
      <c r="H8" s="44">
        <f t="shared" si="1"/>
        <v>60122825.399999999</v>
      </c>
      <c r="I8" s="32">
        <f t="shared" si="2"/>
        <v>35647133.599497348</v>
      </c>
      <c r="J8" s="32">
        <f t="shared" si="3"/>
        <v>35641376.426032178</v>
      </c>
      <c r="K8" s="32">
        <f t="shared" si="4"/>
        <v>8415.6206749999983</v>
      </c>
      <c r="L8" s="32">
        <f t="shared" si="5"/>
        <v>8414.1077499999992</v>
      </c>
      <c r="M8" s="32">
        <f t="shared" si="6"/>
        <v>36552.145724999995</v>
      </c>
      <c r="N8" s="32">
        <f t="shared" si="7"/>
        <v>36549.295075000002</v>
      </c>
      <c r="O8" s="32">
        <f t="shared" si="8"/>
        <v>1979.6012250000001</v>
      </c>
      <c r="P8" s="32">
        <f t="shared" si="9"/>
        <v>1979.0756249999999</v>
      </c>
      <c r="Q8" s="32">
        <f t="shared" si="10"/>
        <v>590.58642499999996</v>
      </c>
      <c r="R8" s="32">
        <f t="shared" si="11"/>
        <v>590.53715</v>
      </c>
      <c r="S8" s="44">
        <f t="shared" si="12"/>
        <v>10168894330.200001</v>
      </c>
      <c r="T8" s="44">
        <f t="shared" si="13"/>
        <v>10167251611.799999</v>
      </c>
      <c r="U8" s="44">
        <f t="shared" si="14"/>
        <v>27070199838.5</v>
      </c>
      <c r="V8" s="44">
        <f t="shared" si="15"/>
        <v>27069826386.5</v>
      </c>
      <c r="W8" s="96"/>
    </row>
    <row r="9" spans="1:23" x14ac:dyDescent="0.25">
      <c r="C9" s="30">
        <f t="shared" si="16"/>
        <v>2024</v>
      </c>
      <c r="D9" s="31">
        <v>5</v>
      </c>
      <c r="E9" s="44">
        <f t="shared" si="0"/>
        <v>1956145907.4000001</v>
      </c>
      <c r="F9" s="44">
        <f t="shared" si="0"/>
        <v>60416888</v>
      </c>
      <c r="G9" s="44">
        <f t="shared" si="1"/>
        <v>1955512452.5999999</v>
      </c>
      <c r="H9" s="44">
        <f t="shared" si="1"/>
        <v>60382677.200000003</v>
      </c>
      <c r="I9" s="32">
        <f t="shared" si="2"/>
        <v>36048983.774731725</v>
      </c>
      <c r="J9" s="32">
        <f t="shared" si="3"/>
        <v>36043250.067296088</v>
      </c>
      <c r="K9" s="32">
        <f t="shared" si="4"/>
        <v>7940.6516499999998</v>
      </c>
      <c r="L9" s="32">
        <f t="shared" si="5"/>
        <v>7939.2245000000003</v>
      </c>
      <c r="M9" s="32">
        <f t="shared" si="6"/>
        <v>33852.206050000001</v>
      </c>
      <c r="N9" s="32">
        <f t="shared" si="7"/>
        <v>33849.548849999999</v>
      </c>
      <c r="O9" s="32">
        <f t="shared" si="8"/>
        <v>1831.3400500000002</v>
      </c>
      <c r="P9" s="32">
        <f t="shared" si="9"/>
        <v>1830.8582500000002</v>
      </c>
      <c r="Q9" s="32">
        <f t="shared" si="10"/>
        <v>562.94315000000006</v>
      </c>
      <c r="R9" s="32">
        <f t="shared" si="11"/>
        <v>562.89570000000003</v>
      </c>
      <c r="S9" s="44">
        <f t="shared" si="12"/>
        <v>10282564291.6</v>
      </c>
      <c r="T9" s="44">
        <f t="shared" si="13"/>
        <v>10280928024.4</v>
      </c>
      <c r="U9" s="44">
        <f t="shared" si="14"/>
        <v>27340406853</v>
      </c>
      <c r="V9" s="44">
        <f t="shared" si="15"/>
        <v>27340075297</v>
      </c>
      <c r="W9" s="96"/>
    </row>
    <row r="10" spans="1:23" x14ac:dyDescent="0.25">
      <c r="C10" s="30">
        <f t="shared" si="16"/>
        <v>2025</v>
      </c>
      <c r="D10" s="31">
        <v>6</v>
      </c>
      <c r="E10" s="44">
        <f t="shared" si="0"/>
        <v>1979049146.5</v>
      </c>
      <c r="F10" s="44">
        <f>F$37+(F$35-F$37)*($C10-$B$37)/($B$35-$B$37)</f>
        <v>60677137.5</v>
      </c>
      <c r="G10" s="44">
        <f t="shared" si="1"/>
        <v>1978418153.5</v>
      </c>
      <c r="H10" s="44">
        <f t="shared" si="1"/>
        <v>60642529</v>
      </c>
      <c r="I10" s="32">
        <f t="shared" si="2"/>
        <v>36450833.949966103</v>
      </c>
      <c r="J10" s="32">
        <f t="shared" si="3"/>
        <v>36445123.708559997</v>
      </c>
      <c r="K10" s="32">
        <f t="shared" si="4"/>
        <v>7465.6826249999995</v>
      </c>
      <c r="L10" s="32">
        <f t="shared" si="5"/>
        <v>7464.3412499999995</v>
      </c>
      <c r="M10" s="32">
        <f t="shared" si="6"/>
        <v>31152.266374999999</v>
      </c>
      <c r="N10" s="32">
        <f t="shared" si="7"/>
        <v>31149.802624999997</v>
      </c>
      <c r="O10" s="32">
        <f t="shared" si="8"/>
        <v>1683.0788750000002</v>
      </c>
      <c r="P10" s="32">
        <f t="shared" si="9"/>
        <v>1682.6408750000001</v>
      </c>
      <c r="Q10" s="32">
        <f t="shared" si="10"/>
        <v>535.29987500000004</v>
      </c>
      <c r="R10" s="32">
        <f t="shared" si="11"/>
        <v>535.25424999999996</v>
      </c>
      <c r="S10" s="44">
        <f t="shared" si="12"/>
        <v>10396234253</v>
      </c>
      <c r="T10" s="44">
        <f t="shared" si="13"/>
        <v>10394604437</v>
      </c>
      <c r="U10" s="44">
        <f t="shared" si="14"/>
        <v>27610613867.5</v>
      </c>
      <c r="V10" s="44">
        <f t="shared" si="15"/>
        <v>27610324207.5</v>
      </c>
      <c r="W10" s="96"/>
    </row>
    <row r="11" spans="1:23" x14ac:dyDescent="0.25">
      <c r="C11" s="30">
        <f t="shared" si="16"/>
        <v>2026</v>
      </c>
      <c r="D11" s="31">
        <v>7</v>
      </c>
      <c r="E11" s="44">
        <f t="shared" si="0"/>
        <v>2001952385.5999999</v>
      </c>
      <c r="F11" s="44">
        <f t="shared" si="0"/>
        <v>60937387</v>
      </c>
      <c r="G11" s="44">
        <f t="shared" si="1"/>
        <v>2001323854.4000001</v>
      </c>
      <c r="H11" s="44">
        <f t="shared" si="1"/>
        <v>60902380.799999997</v>
      </c>
      <c r="I11" s="32">
        <f t="shared" si="2"/>
        <v>36852684.12520048</v>
      </c>
      <c r="J11" s="32">
        <f t="shared" si="3"/>
        <v>36846997.349823907</v>
      </c>
      <c r="K11" s="32">
        <f t="shared" si="4"/>
        <v>6990.7135999999991</v>
      </c>
      <c r="L11" s="32">
        <f t="shared" si="5"/>
        <v>6989.4579999999996</v>
      </c>
      <c r="M11" s="32">
        <f t="shared" si="6"/>
        <v>28452.326699999998</v>
      </c>
      <c r="N11" s="32">
        <f t="shared" si="7"/>
        <v>28450.056400000001</v>
      </c>
      <c r="O11" s="32">
        <f t="shared" si="8"/>
        <v>1534.8177000000001</v>
      </c>
      <c r="P11" s="32">
        <f t="shared" si="9"/>
        <v>1534.4234999999999</v>
      </c>
      <c r="Q11" s="32">
        <f t="shared" si="10"/>
        <v>507.65660000000003</v>
      </c>
      <c r="R11" s="32">
        <f t="shared" si="11"/>
        <v>507.61279999999999</v>
      </c>
      <c r="S11" s="44">
        <f t="shared" si="12"/>
        <v>10509904214.4</v>
      </c>
      <c r="T11" s="44">
        <f t="shared" si="13"/>
        <v>10508280849.6</v>
      </c>
      <c r="U11" s="44">
        <f t="shared" si="14"/>
        <v>27880820882</v>
      </c>
      <c r="V11" s="44">
        <f t="shared" si="15"/>
        <v>27880573118</v>
      </c>
      <c r="W11" s="96"/>
    </row>
    <row r="12" spans="1:23" x14ac:dyDescent="0.25">
      <c r="C12" s="30">
        <f t="shared" si="16"/>
        <v>2027</v>
      </c>
      <c r="D12" s="31">
        <v>8</v>
      </c>
      <c r="E12" s="44">
        <f t="shared" si="0"/>
        <v>2024855624.7</v>
      </c>
      <c r="F12" s="44">
        <f t="shared" si="0"/>
        <v>61197636.5</v>
      </c>
      <c r="G12" s="44">
        <f t="shared" si="1"/>
        <v>2024229555.3</v>
      </c>
      <c r="H12" s="44">
        <f t="shared" si="1"/>
        <v>61162232.600000001</v>
      </c>
      <c r="I12" s="32">
        <f>I$37+(I$35-I$37)*($C12-$B$37)/($B$35-$B$37)</f>
        <v>37254534.300434858</v>
      </c>
      <c r="J12" s="32">
        <f>J$36+(J$34-J$36)*($C12-$B$36)/($B$34-$B$36)</f>
        <v>37248870.991087817</v>
      </c>
      <c r="K12" s="32">
        <f t="shared" si="4"/>
        <v>6515.7445749999997</v>
      </c>
      <c r="L12" s="32">
        <f t="shared" si="5"/>
        <v>6514.5747499999989</v>
      </c>
      <c r="M12" s="32">
        <f t="shared" si="6"/>
        <v>25752.387024999996</v>
      </c>
      <c r="N12" s="32">
        <f t="shared" si="7"/>
        <v>25750.310174999999</v>
      </c>
      <c r="O12" s="32">
        <f t="shared" si="8"/>
        <v>1386.556525</v>
      </c>
      <c r="P12" s="32">
        <f t="shared" si="9"/>
        <v>1386.2061249999997</v>
      </c>
      <c r="Q12" s="32">
        <f t="shared" si="10"/>
        <v>480.01332500000007</v>
      </c>
      <c r="R12" s="32">
        <f t="shared" si="11"/>
        <v>479.97135000000003</v>
      </c>
      <c r="S12" s="44">
        <f t="shared" si="12"/>
        <v>10623574175.799999</v>
      </c>
      <c r="T12" s="44">
        <f t="shared" si="13"/>
        <v>10621957262.200001</v>
      </c>
      <c r="U12" s="44">
        <f t="shared" si="14"/>
        <v>28151027896.5</v>
      </c>
      <c r="V12" s="44">
        <f t="shared" si="15"/>
        <v>28150822028.5</v>
      </c>
      <c r="W12" s="96"/>
    </row>
    <row r="13" spans="1:23" x14ac:dyDescent="0.25">
      <c r="C13" s="30">
        <f t="shared" si="16"/>
        <v>2028</v>
      </c>
      <c r="D13" s="31">
        <v>9</v>
      </c>
      <c r="E13" s="44">
        <f t="shared" si="0"/>
        <v>2047758863.8</v>
      </c>
      <c r="F13" s="44">
        <f t="shared" si="0"/>
        <v>61457886</v>
      </c>
      <c r="G13" s="44">
        <f t="shared" si="1"/>
        <v>2047135256.2</v>
      </c>
      <c r="H13" s="44">
        <f t="shared" si="1"/>
        <v>61422084.399999999</v>
      </c>
      <c r="I13" s="32">
        <f t="shared" si="2"/>
        <v>37656384.475669242</v>
      </c>
      <c r="J13" s="32">
        <f t="shared" si="3"/>
        <v>37650744.632351726</v>
      </c>
      <c r="K13" s="32">
        <f t="shared" si="4"/>
        <v>6040.7755500000003</v>
      </c>
      <c r="L13" s="32">
        <f t="shared" si="5"/>
        <v>6039.691499999999</v>
      </c>
      <c r="M13" s="32">
        <f t="shared" si="6"/>
        <v>23052.447349999995</v>
      </c>
      <c r="N13" s="32">
        <f t="shared" si="7"/>
        <v>23050.563949999996</v>
      </c>
      <c r="O13" s="32">
        <f t="shared" si="8"/>
        <v>1238.2953500000003</v>
      </c>
      <c r="P13" s="32">
        <f t="shared" si="9"/>
        <v>1237.98875</v>
      </c>
      <c r="Q13" s="32">
        <f t="shared" si="10"/>
        <v>452.37005000000005</v>
      </c>
      <c r="R13" s="32">
        <f t="shared" si="11"/>
        <v>452.32990000000007</v>
      </c>
      <c r="S13" s="44">
        <f t="shared" si="12"/>
        <v>10737244137.200001</v>
      </c>
      <c r="T13" s="44">
        <f t="shared" si="13"/>
        <v>10735633674.799999</v>
      </c>
      <c r="U13" s="44">
        <f t="shared" si="14"/>
        <v>28421234911</v>
      </c>
      <c r="V13" s="44">
        <f t="shared" si="15"/>
        <v>28421070939</v>
      </c>
      <c r="W13" s="96"/>
    </row>
    <row r="14" spans="1:23" x14ac:dyDescent="0.25">
      <c r="C14" s="30">
        <f t="shared" si="16"/>
        <v>2029</v>
      </c>
      <c r="D14" s="31">
        <v>10</v>
      </c>
      <c r="E14" s="44">
        <f t="shared" si="0"/>
        <v>2070662102.9000001</v>
      </c>
      <c r="F14" s="44">
        <f t="shared" si="0"/>
        <v>61718135.5</v>
      </c>
      <c r="G14" s="44">
        <f t="shared" si="1"/>
        <v>2070040957.0999999</v>
      </c>
      <c r="H14" s="44">
        <f t="shared" si="1"/>
        <v>61681936.200000003</v>
      </c>
      <c r="I14" s="32">
        <f t="shared" si="2"/>
        <v>38058234.65090362</v>
      </c>
      <c r="J14" s="32">
        <f t="shared" si="3"/>
        <v>38052618.273615636</v>
      </c>
      <c r="K14" s="32">
        <f t="shared" si="4"/>
        <v>5565.806525</v>
      </c>
      <c r="L14" s="32">
        <f t="shared" si="5"/>
        <v>5564.80825</v>
      </c>
      <c r="M14" s="32">
        <f t="shared" si="6"/>
        <v>20352.507675000001</v>
      </c>
      <c r="N14" s="32">
        <f t="shared" si="7"/>
        <v>20350.817725000001</v>
      </c>
      <c r="O14" s="32">
        <f t="shared" si="8"/>
        <v>1090.0341750000002</v>
      </c>
      <c r="P14" s="32">
        <f t="shared" si="9"/>
        <v>1089.7713750000003</v>
      </c>
      <c r="Q14" s="32">
        <f t="shared" si="10"/>
        <v>424.72677500000009</v>
      </c>
      <c r="R14" s="32">
        <f t="shared" si="11"/>
        <v>424.6884500000001</v>
      </c>
      <c r="S14" s="44">
        <f t="shared" si="12"/>
        <v>10850914098.6</v>
      </c>
      <c r="T14" s="44">
        <f t="shared" si="13"/>
        <v>10849310087.4</v>
      </c>
      <c r="U14" s="44">
        <f t="shared" si="14"/>
        <v>28691441925.5</v>
      </c>
      <c r="V14" s="44">
        <f t="shared" si="15"/>
        <v>28691319849.5</v>
      </c>
      <c r="W14" s="96"/>
    </row>
    <row r="15" spans="1:23" x14ac:dyDescent="0.25">
      <c r="C15" s="30">
        <f t="shared" si="16"/>
        <v>2030</v>
      </c>
      <c r="D15" s="31">
        <v>11</v>
      </c>
      <c r="E15" s="44">
        <f t="shared" si="0"/>
        <v>2093565342</v>
      </c>
      <c r="F15" s="44">
        <f t="shared" si="0"/>
        <v>61978385</v>
      </c>
      <c r="G15" s="44">
        <f t="shared" si="1"/>
        <v>2092946658</v>
      </c>
      <c r="H15" s="44">
        <f t="shared" si="1"/>
        <v>61941788</v>
      </c>
      <c r="I15" s="32">
        <f t="shared" si="2"/>
        <v>38460084.826137997</v>
      </c>
      <c r="J15" s="32">
        <f t="shared" si="3"/>
        <v>38454491.914879546</v>
      </c>
      <c r="K15" s="32">
        <f t="shared" si="4"/>
        <v>5090.8374999999996</v>
      </c>
      <c r="L15" s="32">
        <f t="shared" si="5"/>
        <v>5089.9249999999993</v>
      </c>
      <c r="M15" s="32">
        <f t="shared" si="6"/>
        <v>17652.567999999992</v>
      </c>
      <c r="N15" s="32">
        <f t="shared" si="7"/>
        <v>17651.071499999998</v>
      </c>
      <c r="O15" s="32">
        <f t="shared" si="8"/>
        <v>941.77300000000014</v>
      </c>
      <c r="P15" s="32">
        <f t="shared" si="9"/>
        <v>941.55400000000009</v>
      </c>
      <c r="Q15" s="32">
        <f t="shared" si="10"/>
        <v>397.08350000000007</v>
      </c>
      <c r="R15" s="32">
        <f t="shared" si="11"/>
        <v>397.04700000000003</v>
      </c>
      <c r="S15" s="44">
        <f t="shared" si="12"/>
        <v>10964584060</v>
      </c>
      <c r="T15" s="44">
        <f t="shared" si="13"/>
        <v>10962986500</v>
      </c>
      <c r="U15" s="44">
        <f t="shared" si="14"/>
        <v>28961648940</v>
      </c>
      <c r="V15" s="44">
        <f t="shared" si="15"/>
        <v>28961568760</v>
      </c>
      <c r="W15" s="96"/>
    </row>
    <row r="16" spans="1:23" x14ac:dyDescent="0.25">
      <c r="C16" s="30">
        <f t="shared" si="16"/>
        <v>2031</v>
      </c>
      <c r="D16" s="31">
        <v>12</v>
      </c>
      <c r="E16" s="44">
        <f t="shared" si="0"/>
        <v>2116468581.0999999</v>
      </c>
      <c r="F16" s="44">
        <f t="shared" si="0"/>
        <v>62238634.5</v>
      </c>
      <c r="G16" s="44">
        <f t="shared" si="1"/>
        <v>2115852358.9000001</v>
      </c>
      <c r="H16" s="44">
        <f t="shared" si="1"/>
        <v>62201639.799999997</v>
      </c>
      <c r="I16" s="32">
        <f t="shared" si="2"/>
        <v>38861935.001372375</v>
      </c>
      <c r="J16" s="32">
        <f t="shared" si="3"/>
        <v>38856365.556143455</v>
      </c>
      <c r="K16" s="32">
        <f t="shared" si="4"/>
        <v>4615.8684749999993</v>
      </c>
      <c r="L16" s="32">
        <f t="shared" si="5"/>
        <v>4615.0417499999985</v>
      </c>
      <c r="M16" s="32">
        <f t="shared" si="6"/>
        <v>14952.628324999998</v>
      </c>
      <c r="N16" s="32">
        <f t="shared" si="7"/>
        <v>14951.325275000003</v>
      </c>
      <c r="O16" s="32">
        <f t="shared" si="8"/>
        <v>793.51182500000004</v>
      </c>
      <c r="P16" s="32">
        <f t="shared" si="9"/>
        <v>793.33662499999991</v>
      </c>
      <c r="Q16" s="32">
        <f t="shared" si="10"/>
        <v>369.44022500000005</v>
      </c>
      <c r="R16" s="32">
        <f t="shared" si="11"/>
        <v>369.40554999999995</v>
      </c>
      <c r="S16" s="44">
        <f t="shared" si="12"/>
        <v>11078254021.4</v>
      </c>
      <c r="T16" s="44">
        <f t="shared" si="13"/>
        <v>11076662912.6</v>
      </c>
      <c r="U16" s="44">
        <f t="shared" si="14"/>
        <v>29231855954.5</v>
      </c>
      <c r="V16" s="44">
        <f t="shared" si="15"/>
        <v>29231817670.5</v>
      </c>
      <c r="W16" s="96"/>
    </row>
    <row r="17" spans="3:23" x14ac:dyDescent="0.25">
      <c r="C17" s="30">
        <f t="shared" si="16"/>
        <v>2032</v>
      </c>
      <c r="D17" s="31">
        <v>13</v>
      </c>
      <c r="E17" s="44">
        <f t="shared" si="0"/>
        <v>2139371820.2</v>
      </c>
      <c r="F17" s="44">
        <f t="shared" si="0"/>
        <v>62498884</v>
      </c>
      <c r="G17" s="44">
        <f t="shared" si="1"/>
        <v>2138758059.8</v>
      </c>
      <c r="H17" s="44">
        <f t="shared" si="1"/>
        <v>62461491.600000001</v>
      </c>
      <c r="I17" s="32">
        <f t="shared" si="2"/>
        <v>39263785.176606759</v>
      </c>
      <c r="J17" s="32">
        <f t="shared" si="3"/>
        <v>39258239.197407365</v>
      </c>
      <c r="K17" s="32">
        <f t="shared" si="4"/>
        <v>4140.899449999999</v>
      </c>
      <c r="L17" s="32">
        <f t="shared" si="5"/>
        <v>4140.1584999999995</v>
      </c>
      <c r="M17" s="32">
        <f t="shared" si="6"/>
        <v>12252.688650000004</v>
      </c>
      <c r="N17" s="32">
        <f t="shared" si="7"/>
        <v>12251.57905</v>
      </c>
      <c r="O17" s="32">
        <f t="shared" si="8"/>
        <v>645.25064999999995</v>
      </c>
      <c r="P17" s="32">
        <f t="shared" si="9"/>
        <v>645.11925000000019</v>
      </c>
      <c r="Q17" s="32">
        <f t="shared" si="10"/>
        <v>341.79695000000004</v>
      </c>
      <c r="R17" s="32">
        <f t="shared" si="11"/>
        <v>341.76409999999998</v>
      </c>
      <c r="S17" s="44">
        <f t="shared" si="12"/>
        <v>11191923982.799999</v>
      </c>
      <c r="T17" s="44">
        <f t="shared" si="13"/>
        <v>11190339325.200001</v>
      </c>
      <c r="U17" s="44">
        <f t="shared" si="14"/>
        <v>29502062969</v>
      </c>
      <c r="V17" s="44">
        <f t="shared" si="15"/>
        <v>29502066581</v>
      </c>
      <c r="W17" s="96"/>
    </row>
    <row r="18" spans="3:23" x14ac:dyDescent="0.25">
      <c r="C18" s="30">
        <f t="shared" si="16"/>
        <v>2033</v>
      </c>
      <c r="D18" s="31">
        <v>14</v>
      </c>
      <c r="E18" s="44">
        <f t="shared" si="0"/>
        <v>2162275059.3000002</v>
      </c>
      <c r="F18" s="44">
        <f t="shared" si="0"/>
        <v>62759133.5</v>
      </c>
      <c r="G18" s="44">
        <f t="shared" si="1"/>
        <v>2161663760.6999998</v>
      </c>
      <c r="H18" s="44">
        <f t="shared" si="1"/>
        <v>62721343.399999999</v>
      </c>
      <c r="I18" s="32">
        <f t="shared" si="2"/>
        <v>39665635.351841137</v>
      </c>
      <c r="J18" s="32">
        <f t="shared" si="3"/>
        <v>39660112.838671274</v>
      </c>
      <c r="K18" s="32">
        <f t="shared" si="4"/>
        <v>3665.9304250000005</v>
      </c>
      <c r="L18" s="32">
        <f t="shared" si="5"/>
        <v>3665.2752499999988</v>
      </c>
      <c r="M18" s="32">
        <f t="shared" si="6"/>
        <v>9552.748974999995</v>
      </c>
      <c r="N18" s="32">
        <f t="shared" si="7"/>
        <v>9551.8328249999904</v>
      </c>
      <c r="O18" s="32">
        <f t="shared" si="8"/>
        <v>496.98947499999986</v>
      </c>
      <c r="P18" s="32">
        <f t="shared" si="9"/>
        <v>496.90187500000047</v>
      </c>
      <c r="Q18" s="32">
        <f t="shared" si="10"/>
        <v>314.15367500000013</v>
      </c>
      <c r="R18" s="32">
        <f t="shared" si="11"/>
        <v>314.12265000000002</v>
      </c>
      <c r="S18" s="44">
        <f t="shared" si="12"/>
        <v>11305593944.200001</v>
      </c>
      <c r="T18" s="44">
        <f t="shared" si="13"/>
        <v>11304015737.799999</v>
      </c>
      <c r="U18" s="44">
        <f t="shared" si="14"/>
        <v>29772269983.5</v>
      </c>
      <c r="V18" s="44">
        <f t="shared" si="15"/>
        <v>29772315491.5</v>
      </c>
      <c r="W18" s="96"/>
    </row>
    <row r="19" spans="3:23" x14ac:dyDescent="0.25">
      <c r="C19" s="30">
        <f t="shared" si="16"/>
        <v>2034</v>
      </c>
      <c r="D19" s="31">
        <v>15</v>
      </c>
      <c r="E19" s="44">
        <f t="shared" si="0"/>
        <v>2185178298.4000001</v>
      </c>
      <c r="F19" s="44">
        <f t="shared" si="0"/>
        <v>63019383</v>
      </c>
      <c r="G19" s="44">
        <f t="shared" si="1"/>
        <v>2184569461.5999999</v>
      </c>
      <c r="H19" s="44">
        <f t="shared" si="1"/>
        <v>62981195.200000003</v>
      </c>
      <c r="I19" s="32">
        <f t="shared" si="2"/>
        <v>40067485.527075514</v>
      </c>
      <c r="J19" s="32">
        <f t="shared" si="3"/>
        <v>40061986.479935184</v>
      </c>
      <c r="K19" s="32">
        <f t="shared" si="4"/>
        <v>3190.9614000000001</v>
      </c>
      <c r="L19" s="32">
        <f t="shared" si="5"/>
        <v>3190.3919999999998</v>
      </c>
      <c r="M19" s="32">
        <f t="shared" si="6"/>
        <v>6852.8093000000008</v>
      </c>
      <c r="N19" s="32">
        <f t="shared" si="7"/>
        <v>6852.0865999999951</v>
      </c>
      <c r="O19" s="32">
        <f t="shared" si="8"/>
        <v>348.72830000000022</v>
      </c>
      <c r="P19" s="32">
        <f t="shared" si="9"/>
        <v>348.6845000000003</v>
      </c>
      <c r="Q19" s="32">
        <f t="shared" si="10"/>
        <v>286.51040000000012</v>
      </c>
      <c r="R19" s="32">
        <f t="shared" si="11"/>
        <v>286.48120000000006</v>
      </c>
      <c r="S19" s="44">
        <f t="shared" si="12"/>
        <v>11419263905.6</v>
      </c>
      <c r="T19" s="44">
        <f t="shared" si="13"/>
        <v>11417692150.4</v>
      </c>
      <c r="U19" s="44">
        <f t="shared" si="14"/>
        <v>30042476998</v>
      </c>
      <c r="V19" s="44">
        <f t="shared" si="15"/>
        <v>30042564402</v>
      </c>
      <c r="W19" s="96"/>
    </row>
    <row r="20" spans="3:23" x14ac:dyDescent="0.25">
      <c r="C20" s="30">
        <f t="shared" si="16"/>
        <v>2035</v>
      </c>
      <c r="D20" s="31">
        <v>16</v>
      </c>
      <c r="E20" s="44">
        <f t="shared" si="0"/>
        <v>2208081537.5</v>
      </c>
      <c r="F20" s="44">
        <f t="shared" si="0"/>
        <v>63279632.5</v>
      </c>
      <c r="G20" s="44">
        <f t="shared" si="1"/>
        <v>2207475162.5</v>
      </c>
      <c r="H20" s="44">
        <f t="shared" si="1"/>
        <v>63241047</v>
      </c>
      <c r="I20" s="32">
        <f t="shared" si="2"/>
        <v>40469335.702309892</v>
      </c>
      <c r="J20" s="32">
        <f t="shared" si="3"/>
        <v>40463860.121199094</v>
      </c>
      <c r="K20" s="32">
        <f t="shared" si="4"/>
        <v>2715.9923749999998</v>
      </c>
      <c r="L20" s="32">
        <f t="shared" si="5"/>
        <v>2715.5087499999991</v>
      </c>
      <c r="M20" s="32">
        <f t="shared" si="6"/>
        <v>4152.8696250000066</v>
      </c>
      <c r="N20" s="32">
        <f t="shared" si="7"/>
        <v>4152.3403749999998</v>
      </c>
      <c r="O20" s="32">
        <f t="shared" si="8"/>
        <v>200.46712500000058</v>
      </c>
      <c r="P20" s="32">
        <f t="shared" si="9"/>
        <v>200.46712500000012</v>
      </c>
      <c r="Q20" s="32">
        <f t="shared" si="10"/>
        <v>258.8671250000001</v>
      </c>
      <c r="R20" s="32">
        <f t="shared" si="11"/>
        <v>258.83975000000009</v>
      </c>
      <c r="S20" s="44">
        <f t="shared" si="12"/>
        <v>11532933867</v>
      </c>
      <c r="T20" s="44">
        <f t="shared" si="13"/>
        <v>11531368563</v>
      </c>
      <c r="U20" s="44">
        <f t="shared" si="14"/>
        <v>30312684012.5</v>
      </c>
      <c r="V20" s="44">
        <f t="shared" si="15"/>
        <v>30312813312.5</v>
      </c>
      <c r="W20" s="96"/>
    </row>
    <row r="21" spans="3:23" x14ac:dyDescent="0.25">
      <c r="C21" s="30">
        <f t="shared" si="16"/>
        <v>2036</v>
      </c>
      <c r="D21" s="31">
        <v>17</v>
      </c>
      <c r="E21" s="44">
        <f t="shared" si="0"/>
        <v>2230984776.5999999</v>
      </c>
      <c r="F21" s="44">
        <f t="shared" si="0"/>
        <v>63539882</v>
      </c>
      <c r="G21" s="44">
        <f>G$36+(G$34-G$36)*($C21-$B$36)/($B$34-$B$36)</f>
        <v>2230380863.4000001</v>
      </c>
      <c r="H21" s="44">
        <f t="shared" si="1"/>
        <v>63500898.799999997</v>
      </c>
      <c r="I21" s="32">
        <f t="shared" si="2"/>
        <v>40871185.877544269</v>
      </c>
      <c r="J21" s="32">
        <f t="shared" si="3"/>
        <v>40865733.762463003</v>
      </c>
      <c r="K21" s="97">
        <v>2715.9923749999998</v>
      </c>
      <c r="L21" s="97">
        <v>2715.5087499999991</v>
      </c>
      <c r="M21" s="97">
        <v>4152.8696250000066</v>
      </c>
      <c r="N21" s="97">
        <v>4152.3403749999998</v>
      </c>
      <c r="O21" s="97">
        <v>200.46712500000058</v>
      </c>
      <c r="P21" s="97">
        <v>200.46712500000012</v>
      </c>
      <c r="Q21" s="97">
        <v>258.8671250000001</v>
      </c>
      <c r="R21" s="97">
        <v>258.83975000000009</v>
      </c>
      <c r="S21" s="44">
        <f t="shared" si="12"/>
        <v>11646603828.4</v>
      </c>
      <c r="T21" s="44">
        <f t="shared" si="13"/>
        <v>11645044975.6</v>
      </c>
      <c r="U21" s="44">
        <f t="shared" si="14"/>
        <v>30582891027</v>
      </c>
      <c r="V21" s="44">
        <f t="shared" si="15"/>
        <v>30583062223</v>
      </c>
      <c r="W21" s="96"/>
    </row>
    <row r="22" spans="3:23" x14ac:dyDescent="0.25">
      <c r="C22" s="30">
        <f t="shared" si="16"/>
        <v>2037</v>
      </c>
      <c r="D22" s="31">
        <v>18</v>
      </c>
      <c r="E22" s="44">
        <f t="shared" si="0"/>
        <v>2253888015.6999998</v>
      </c>
      <c r="F22" s="44">
        <f t="shared" si="0"/>
        <v>63800131.5</v>
      </c>
      <c r="G22" s="44">
        <f t="shared" si="1"/>
        <v>2253286564.3000002</v>
      </c>
      <c r="H22" s="44">
        <f t="shared" si="1"/>
        <v>63760750.600000001</v>
      </c>
      <c r="I22" s="32">
        <f t="shared" si="2"/>
        <v>41273036.052778646</v>
      </c>
      <c r="J22" s="32">
        <f t="shared" si="3"/>
        <v>41267607.403726913</v>
      </c>
      <c r="K22" s="97">
        <v>2715.9923749999998</v>
      </c>
      <c r="L22" s="97">
        <v>2715.5087499999991</v>
      </c>
      <c r="M22" s="97">
        <v>4152.8696250000066</v>
      </c>
      <c r="N22" s="97">
        <v>4152.3403749999998</v>
      </c>
      <c r="O22" s="97">
        <v>200.46712500000058</v>
      </c>
      <c r="P22" s="97">
        <v>200.46712500000012</v>
      </c>
      <c r="Q22" s="97">
        <v>258.8671250000001</v>
      </c>
      <c r="R22" s="97">
        <v>258.83975000000009</v>
      </c>
      <c r="S22" s="44">
        <f t="shared" si="12"/>
        <v>11760273789.799999</v>
      </c>
      <c r="T22" s="44">
        <f t="shared" si="13"/>
        <v>11758721388.200001</v>
      </c>
      <c r="U22" s="44">
        <f t="shared" si="14"/>
        <v>30853098041.5</v>
      </c>
      <c r="V22" s="44">
        <f t="shared" si="15"/>
        <v>30853311133.5</v>
      </c>
      <c r="W22" s="96"/>
    </row>
    <row r="23" spans="3:23" x14ac:dyDescent="0.25">
      <c r="C23" s="30">
        <f t="shared" si="16"/>
        <v>2038</v>
      </c>
      <c r="D23" s="31">
        <v>19</v>
      </c>
      <c r="E23" s="44">
        <f t="shared" si="0"/>
        <v>2276791254.8000002</v>
      </c>
      <c r="F23" s="44">
        <f t="shared" si="0"/>
        <v>64060381</v>
      </c>
      <c r="G23" s="44">
        <f t="shared" si="1"/>
        <v>2276192265.1999998</v>
      </c>
      <c r="H23" s="44">
        <f t="shared" si="1"/>
        <v>64020602.399999999</v>
      </c>
      <c r="I23" s="32">
        <f t="shared" si="2"/>
        <v>41674886.228013024</v>
      </c>
      <c r="J23" s="32">
        <f t="shared" si="3"/>
        <v>41669481.044990823</v>
      </c>
      <c r="K23" s="97">
        <v>2715.9923749999998</v>
      </c>
      <c r="L23" s="97">
        <v>2715.5087499999991</v>
      </c>
      <c r="M23" s="97">
        <v>4152.8696250000066</v>
      </c>
      <c r="N23" s="97">
        <v>4152.3403749999998</v>
      </c>
      <c r="O23" s="97">
        <v>200.46712500000058</v>
      </c>
      <c r="P23" s="97">
        <v>200.46712500000012</v>
      </c>
      <c r="Q23" s="97">
        <v>258.8671250000001</v>
      </c>
      <c r="R23" s="97">
        <v>258.83975000000009</v>
      </c>
      <c r="S23" s="44">
        <f t="shared" si="12"/>
        <v>11873943751.200001</v>
      </c>
      <c r="T23" s="44">
        <f t="shared" si="13"/>
        <v>11872397800.799999</v>
      </c>
      <c r="U23" s="44">
        <f t="shared" si="14"/>
        <v>31123305056</v>
      </c>
      <c r="V23" s="44">
        <f t="shared" si="15"/>
        <v>31123560044</v>
      </c>
      <c r="W23" s="96"/>
    </row>
    <row r="24" spans="3:23" x14ac:dyDescent="0.25">
      <c r="C24" s="30">
        <f t="shared" si="16"/>
        <v>2039</v>
      </c>
      <c r="D24" s="31">
        <v>20</v>
      </c>
      <c r="E24" s="44">
        <f t="shared" si="0"/>
        <v>2299694493.9000001</v>
      </c>
      <c r="F24" s="44">
        <f t="shared" si="0"/>
        <v>64320630.5</v>
      </c>
      <c r="G24" s="44">
        <f t="shared" si="1"/>
        <v>2299097966.0999999</v>
      </c>
      <c r="H24" s="44">
        <f t="shared" si="1"/>
        <v>64280454.200000003</v>
      </c>
      <c r="I24" s="32">
        <f t="shared" si="2"/>
        <v>42076736.403247409</v>
      </c>
      <c r="J24" s="32">
        <f t="shared" si="3"/>
        <v>42071354.686254732</v>
      </c>
      <c r="K24" s="97">
        <v>2715.9923749999998</v>
      </c>
      <c r="L24" s="97">
        <v>2715.5087499999991</v>
      </c>
      <c r="M24" s="97">
        <v>4152.8696250000066</v>
      </c>
      <c r="N24" s="97">
        <v>4152.3403749999998</v>
      </c>
      <c r="O24" s="97">
        <v>200.46712500000058</v>
      </c>
      <c r="P24" s="97">
        <v>200.46712500000012</v>
      </c>
      <c r="Q24" s="97">
        <v>258.8671250000001</v>
      </c>
      <c r="R24" s="97">
        <v>258.83975000000009</v>
      </c>
      <c r="S24" s="44">
        <f t="shared" si="12"/>
        <v>11987613712.6</v>
      </c>
      <c r="T24" s="44">
        <f t="shared" si="13"/>
        <v>11986074213.4</v>
      </c>
      <c r="U24" s="44">
        <f t="shared" si="14"/>
        <v>31393512070.5</v>
      </c>
      <c r="V24" s="44">
        <f t="shared" si="15"/>
        <v>31393808954.5</v>
      </c>
      <c r="W24" s="96"/>
    </row>
    <row r="25" spans="3:23" x14ac:dyDescent="0.25">
      <c r="C25" s="30">
        <f t="shared" si="16"/>
        <v>2040</v>
      </c>
      <c r="D25" s="31">
        <v>16</v>
      </c>
      <c r="E25" s="44">
        <f t="shared" si="0"/>
        <v>2322597733</v>
      </c>
      <c r="F25" s="44">
        <f t="shared" si="0"/>
        <v>64580880</v>
      </c>
      <c r="G25" s="44">
        <f t="shared" si="1"/>
        <v>2322003667</v>
      </c>
      <c r="H25" s="44">
        <f t="shared" si="1"/>
        <v>64540306</v>
      </c>
      <c r="I25" s="32">
        <f t="shared" si="2"/>
        <v>42478586.578481786</v>
      </c>
      <c r="J25" s="32">
        <f t="shared" si="3"/>
        <v>42473228.327518642</v>
      </c>
      <c r="K25" s="97">
        <v>2715.9923749999998</v>
      </c>
      <c r="L25" s="97">
        <v>2715.5087499999991</v>
      </c>
      <c r="M25" s="97">
        <v>4152.8696250000066</v>
      </c>
      <c r="N25" s="97">
        <v>4152.3403749999998</v>
      </c>
      <c r="O25" s="97">
        <v>200.46712500000058</v>
      </c>
      <c r="P25" s="97">
        <v>200.46712500000012</v>
      </c>
      <c r="Q25" s="97">
        <v>258.8671250000001</v>
      </c>
      <c r="R25" s="97">
        <v>258.83975000000009</v>
      </c>
      <c r="S25" s="44">
        <f t="shared" si="12"/>
        <v>12101283674</v>
      </c>
      <c r="T25" s="44">
        <f t="shared" si="13"/>
        <v>12099750626</v>
      </c>
      <c r="U25" s="44">
        <f t="shared" si="14"/>
        <v>31663719085</v>
      </c>
      <c r="V25" s="44">
        <f t="shared" si="15"/>
        <v>31664057865</v>
      </c>
      <c r="W25" s="96"/>
    </row>
    <row r="26" spans="3:23" x14ac:dyDescent="0.25">
      <c r="C26" s="30">
        <f t="shared" si="16"/>
        <v>2041</v>
      </c>
      <c r="D26" s="31">
        <v>17</v>
      </c>
      <c r="E26" s="44">
        <f t="shared" si="0"/>
        <v>2345500972.0999999</v>
      </c>
      <c r="F26" s="44">
        <f t="shared" si="0"/>
        <v>64841129.5</v>
      </c>
      <c r="G26" s="44">
        <f t="shared" si="1"/>
        <v>2344909367.9000001</v>
      </c>
      <c r="H26" s="44">
        <f t="shared" si="1"/>
        <v>64800157.799999997</v>
      </c>
      <c r="I26" s="32">
        <f t="shared" si="2"/>
        <v>42880436.753716163</v>
      </c>
      <c r="J26" s="32">
        <f t="shared" si="3"/>
        <v>42875101.968782552</v>
      </c>
      <c r="K26" s="97">
        <v>2715.9923749999998</v>
      </c>
      <c r="L26" s="97">
        <v>2715.5087499999991</v>
      </c>
      <c r="M26" s="97">
        <v>4152.8696250000066</v>
      </c>
      <c r="N26" s="97">
        <v>4152.3403749999998</v>
      </c>
      <c r="O26" s="97">
        <v>200.46712500000058</v>
      </c>
      <c r="P26" s="97">
        <v>200.46712500000012</v>
      </c>
      <c r="Q26" s="97">
        <v>258.8671250000001</v>
      </c>
      <c r="R26" s="97">
        <v>258.83975000000009</v>
      </c>
      <c r="S26" s="44">
        <f t="shared" si="12"/>
        <v>12214953635.4</v>
      </c>
      <c r="T26" s="44">
        <f t="shared" si="13"/>
        <v>12213427038.6</v>
      </c>
      <c r="U26" s="44">
        <f t="shared" si="14"/>
        <v>31933926099.5</v>
      </c>
      <c r="V26" s="44">
        <f t="shared" si="15"/>
        <v>31934306775.5</v>
      </c>
      <c r="W26" s="96"/>
    </row>
    <row r="27" spans="3:23" x14ac:dyDescent="0.25">
      <c r="C27" s="30">
        <f t="shared" si="16"/>
        <v>2042</v>
      </c>
      <c r="D27" s="31">
        <v>18</v>
      </c>
      <c r="E27" s="44">
        <f t="shared" si="0"/>
        <v>2368404211.1999998</v>
      </c>
      <c r="F27" s="44">
        <f t="shared" si="0"/>
        <v>65101379</v>
      </c>
      <c r="G27" s="44">
        <f t="shared" si="1"/>
        <v>2367815068.8000002</v>
      </c>
      <c r="H27" s="44">
        <f t="shared" si="1"/>
        <v>65060009.600000001</v>
      </c>
      <c r="I27" s="32">
        <f t="shared" si="2"/>
        <v>43282286.928950548</v>
      </c>
      <c r="J27" s="32">
        <f t="shared" si="3"/>
        <v>43276975.610046461</v>
      </c>
      <c r="K27" s="97">
        <v>2715.9923749999998</v>
      </c>
      <c r="L27" s="97">
        <v>2715.5087499999991</v>
      </c>
      <c r="M27" s="97">
        <v>4152.8696250000066</v>
      </c>
      <c r="N27" s="97">
        <v>4152.3403749999998</v>
      </c>
      <c r="O27" s="97">
        <v>200.46712500000058</v>
      </c>
      <c r="P27" s="97">
        <v>200.46712500000012</v>
      </c>
      <c r="Q27" s="97">
        <v>258.8671250000001</v>
      </c>
      <c r="R27" s="97">
        <v>258.83975000000009</v>
      </c>
      <c r="S27" s="44">
        <f t="shared" si="12"/>
        <v>12328623596.799999</v>
      </c>
      <c r="T27" s="44">
        <f t="shared" si="13"/>
        <v>12327103451.200001</v>
      </c>
      <c r="U27" s="44">
        <f t="shared" si="14"/>
        <v>32204133114</v>
      </c>
      <c r="V27" s="44">
        <f t="shared" si="15"/>
        <v>32204555686</v>
      </c>
      <c r="W27" s="96"/>
    </row>
    <row r="28" spans="3:23" x14ac:dyDescent="0.25">
      <c r="C28" s="30">
        <f t="shared" si="16"/>
        <v>2043</v>
      </c>
      <c r="D28" s="31">
        <v>19</v>
      </c>
      <c r="E28" s="44">
        <f t="shared" si="0"/>
        <v>2391307450.3000002</v>
      </c>
      <c r="F28" s="44">
        <f t="shared" si="0"/>
        <v>65361628.5</v>
      </c>
      <c r="G28" s="44">
        <f t="shared" si="1"/>
        <v>2390720769.6999998</v>
      </c>
      <c r="H28" s="44">
        <f t="shared" si="1"/>
        <v>65319861.399999999</v>
      </c>
      <c r="I28" s="32">
        <f t="shared" si="2"/>
        <v>43684137.104184926</v>
      </c>
      <c r="J28" s="32">
        <f t="shared" si="3"/>
        <v>43678849.251310371</v>
      </c>
      <c r="K28" s="97">
        <v>2715.9923749999998</v>
      </c>
      <c r="L28" s="97">
        <v>2715.5087499999991</v>
      </c>
      <c r="M28" s="97">
        <v>4152.8696250000066</v>
      </c>
      <c r="N28" s="97">
        <v>4152.3403749999998</v>
      </c>
      <c r="O28" s="97">
        <v>200.46712500000058</v>
      </c>
      <c r="P28" s="97">
        <v>200.46712500000012</v>
      </c>
      <c r="Q28" s="97">
        <v>258.8671250000001</v>
      </c>
      <c r="R28" s="97">
        <v>258.83975000000009</v>
      </c>
      <c r="S28" s="44">
        <f t="shared" si="12"/>
        <v>12442293558.200001</v>
      </c>
      <c r="T28" s="44">
        <f t="shared" si="13"/>
        <v>12440779863.799999</v>
      </c>
      <c r="U28" s="44">
        <f t="shared" si="14"/>
        <v>32474340128.5</v>
      </c>
      <c r="V28" s="44">
        <f t="shared" si="15"/>
        <v>32474804596.5</v>
      </c>
      <c r="W28" s="96"/>
    </row>
    <row r="29" spans="3:23" x14ac:dyDescent="0.25">
      <c r="C29" s="30">
        <f t="shared" si="16"/>
        <v>2044</v>
      </c>
      <c r="D29" s="31">
        <v>20</v>
      </c>
      <c r="E29" s="44">
        <f t="shared" si="0"/>
        <v>2414210689.4000001</v>
      </c>
      <c r="F29" s="44">
        <f t="shared" si="0"/>
        <v>65621878</v>
      </c>
      <c r="G29" s="44">
        <f t="shared" si="1"/>
        <v>2413626470.5999999</v>
      </c>
      <c r="H29" s="44">
        <f t="shared" si="1"/>
        <v>65579713.200000003</v>
      </c>
      <c r="I29" s="32">
        <f t="shared" si="2"/>
        <v>44085987.279419303</v>
      </c>
      <c r="J29" s="32">
        <f t="shared" si="3"/>
        <v>44080722.892574281</v>
      </c>
      <c r="K29" s="97">
        <v>2715.9923749999998</v>
      </c>
      <c r="L29" s="97">
        <v>2715.5087499999991</v>
      </c>
      <c r="M29" s="97">
        <v>4152.8696250000066</v>
      </c>
      <c r="N29" s="97">
        <v>4152.3403749999998</v>
      </c>
      <c r="O29" s="97">
        <v>200.46712500000058</v>
      </c>
      <c r="P29" s="97">
        <v>200.46712500000012</v>
      </c>
      <c r="Q29" s="97">
        <v>258.8671250000001</v>
      </c>
      <c r="R29" s="97">
        <v>258.83975000000009</v>
      </c>
      <c r="S29" s="44">
        <f t="shared" si="12"/>
        <v>12555963519.6</v>
      </c>
      <c r="T29" s="44">
        <f t="shared" si="13"/>
        <v>12554456276.4</v>
      </c>
      <c r="U29" s="44">
        <f t="shared" si="14"/>
        <v>32744547143</v>
      </c>
      <c r="V29" s="44">
        <f t="shared" si="15"/>
        <v>32745053507</v>
      </c>
      <c r="W29" s="96"/>
    </row>
    <row r="30" spans="3:23" x14ac:dyDescent="0.25">
      <c r="C30" s="30">
        <f t="shared" si="16"/>
        <v>2045</v>
      </c>
      <c r="D30" s="31">
        <v>19</v>
      </c>
      <c r="E30" s="44">
        <f t="shared" si="0"/>
        <v>2437113928.5</v>
      </c>
      <c r="F30" s="44">
        <f t="shared" si="0"/>
        <v>65882127.5</v>
      </c>
      <c r="G30" s="44">
        <f t="shared" si="1"/>
        <v>2436532171.5</v>
      </c>
      <c r="H30" s="44">
        <f t="shared" si="1"/>
        <v>65839565</v>
      </c>
      <c r="I30" s="32">
        <f t="shared" si="2"/>
        <v>44487837.45465368</v>
      </c>
      <c r="J30" s="32">
        <f t="shared" si="3"/>
        <v>44482596.533838198</v>
      </c>
      <c r="K30" s="97">
        <v>2715.9923749999998</v>
      </c>
      <c r="L30" s="97">
        <v>2715.5087499999991</v>
      </c>
      <c r="M30" s="97">
        <v>4152.8696250000066</v>
      </c>
      <c r="N30" s="97">
        <v>4152.3403749999998</v>
      </c>
      <c r="O30" s="97">
        <v>200.46712500000058</v>
      </c>
      <c r="P30" s="97">
        <v>200.46712500000012</v>
      </c>
      <c r="Q30" s="97">
        <v>258.8671250000001</v>
      </c>
      <c r="R30" s="97">
        <v>258.83975000000009</v>
      </c>
      <c r="S30" s="44">
        <f t="shared" si="12"/>
        <v>12669633481</v>
      </c>
      <c r="T30" s="44">
        <f t="shared" si="13"/>
        <v>12668132689</v>
      </c>
      <c r="U30" s="44">
        <f t="shared" si="14"/>
        <v>33014754157.5</v>
      </c>
      <c r="V30" s="44">
        <f t="shared" si="15"/>
        <v>33015302417.5</v>
      </c>
      <c r="W30" s="96"/>
    </row>
    <row r="31" spans="3:23" x14ac:dyDescent="0.25">
      <c r="C31" s="30">
        <f t="shared" si="16"/>
        <v>2046</v>
      </c>
      <c r="D31" s="31">
        <v>20</v>
      </c>
      <c r="E31" s="44">
        <f t="shared" si="0"/>
        <v>2460017167.5999999</v>
      </c>
      <c r="F31" s="44">
        <f t="shared" si="0"/>
        <v>66142377</v>
      </c>
      <c r="G31" s="44">
        <f t="shared" si="1"/>
        <v>2459437872.4000001</v>
      </c>
      <c r="H31" s="44">
        <f t="shared" si="1"/>
        <v>66099416.799999997</v>
      </c>
      <c r="I31" s="32">
        <f t="shared" si="2"/>
        <v>44889687.629888058</v>
      </c>
      <c r="J31" s="32">
        <f t="shared" si="3"/>
        <v>44884470.1751021</v>
      </c>
      <c r="K31" s="97">
        <v>2715.9923749999998</v>
      </c>
      <c r="L31" s="97">
        <v>2715.5087499999991</v>
      </c>
      <c r="M31" s="97">
        <v>4152.8696250000066</v>
      </c>
      <c r="N31" s="97">
        <v>4152.3403749999998</v>
      </c>
      <c r="O31" s="97">
        <v>200.46712500000058</v>
      </c>
      <c r="P31" s="97">
        <v>200.46712500000012</v>
      </c>
      <c r="Q31" s="97">
        <v>258.8671250000001</v>
      </c>
      <c r="R31" s="97">
        <v>258.83975000000009</v>
      </c>
      <c r="S31" s="44">
        <f t="shared" si="12"/>
        <v>12783303442.4</v>
      </c>
      <c r="T31" s="44">
        <f t="shared" si="13"/>
        <v>12781809101.6</v>
      </c>
      <c r="U31" s="44">
        <f t="shared" si="14"/>
        <v>33284961172</v>
      </c>
      <c r="V31" s="44">
        <f t="shared" si="15"/>
        <v>33285551328</v>
      </c>
      <c r="W31" s="96"/>
    </row>
    <row r="34" spans="1:22" ht="15.75" x14ac:dyDescent="0.25">
      <c r="A34" s="95" t="s">
        <v>167</v>
      </c>
      <c r="B34" s="26">
        <v>2030</v>
      </c>
      <c r="C34" s="33" t="s">
        <v>58</v>
      </c>
      <c r="E34" s="34">
        <f>BC!AJ3</f>
        <v>2092946658</v>
      </c>
      <c r="F34" s="35">
        <f>BC!AK3</f>
        <v>61941788</v>
      </c>
      <c r="G34" s="35">
        <f>E34</f>
        <v>2092946658</v>
      </c>
      <c r="H34" s="35">
        <f t="shared" ref="H34:H37" si="17">F34</f>
        <v>61941788</v>
      </c>
      <c r="I34" s="36">
        <f>BC!AN3</f>
        <v>38454491.914879546</v>
      </c>
      <c r="J34" s="36">
        <f t="shared" ref="J34:J37" si="18">I34</f>
        <v>38454491.914879546</v>
      </c>
      <c r="K34" s="36">
        <f>AQ!E26</f>
        <v>5089.9250000000002</v>
      </c>
      <c r="L34" s="36">
        <f>K34</f>
        <v>5089.9250000000002</v>
      </c>
      <c r="M34" s="36">
        <f>AQ!J26</f>
        <v>17651.071499999998</v>
      </c>
      <c r="N34" s="36">
        <f t="shared" ref="N34:N37" si="19">M34</f>
        <v>17651.071499999998</v>
      </c>
      <c r="O34" s="36">
        <f>AQ!H26</f>
        <v>941.55400000000009</v>
      </c>
      <c r="P34" s="36">
        <f t="shared" ref="P34:P37" si="20">O34</f>
        <v>941.55400000000009</v>
      </c>
      <c r="Q34" s="36">
        <f>AQ!G26</f>
        <v>397.04700000000003</v>
      </c>
      <c r="R34" s="36">
        <f>Q34</f>
        <v>397.04700000000003</v>
      </c>
      <c r="S34" s="35">
        <f>BC!AD3</f>
        <v>10962986500</v>
      </c>
      <c r="T34" s="35">
        <f>S34</f>
        <v>10962986500</v>
      </c>
      <c r="U34" s="35">
        <f>BC!AE3</f>
        <v>28961568760</v>
      </c>
      <c r="V34" s="53">
        <f>U34</f>
        <v>28961568760</v>
      </c>
    </row>
    <row r="35" spans="1:22" ht="15.75" x14ac:dyDescent="0.25">
      <c r="B35" s="26">
        <v>2030</v>
      </c>
      <c r="C35" s="33" t="s">
        <v>59</v>
      </c>
      <c r="E35" s="37">
        <f>BC!AJ4</f>
        <v>2093565342</v>
      </c>
      <c r="F35" s="38">
        <f>BC!AK4</f>
        <v>61978385</v>
      </c>
      <c r="G35" s="38">
        <f t="shared" ref="G35:G37" si="21">E35</f>
        <v>2093565342</v>
      </c>
      <c r="H35" s="38">
        <f t="shared" si="17"/>
        <v>61978385</v>
      </c>
      <c r="I35" s="39">
        <f>BC!AN4</f>
        <v>38460084.826137997</v>
      </c>
      <c r="J35" s="39">
        <f t="shared" si="18"/>
        <v>38460084.826137997</v>
      </c>
      <c r="K35" s="39">
        <f>AQ!E27</f>
        <v>5090.8374999999996</v>
      </c>
      <c r="L35" s="39">
        <f t="shared" ref="L35:L37" si="22">K35</f>
        <v>5090.8374999999996</v>
      </c>
      <c r="M35" s="39">
        <f>AQ!J27</f>
        <v>17652.567999999999</v>
      </c>
      <c r="N35" s="39">
        <f t="shared" si="19"/>
        <v>17652.567999999999</v>
      </c>
      <c r="O35" s="39">
        <f>AQ!H27</f>
        <v>941.77300000000002</v>
      </c>
      <c r="P35" s="39">
        <f t="shared" si="20"/>
        <v>941.77300000000002</v>
      </c>
      <c r="Q35" s="39">
        <f>AQ!G27</f>
        <v>397.08350000000002</v>
      </c>
      <c r="R35" s="39">
        <f t="shared" ref="R35:R37" si="23">Q35</f>
        <v>397.08350000000002</v>
      </c>
      <c r="S35" s="38">
        <f>BC!AD4</f>
        <v>10964584060</v>
      </c>
      <c r="T35" s="38">
        <f t="shared" ref="T35:T37" si="24">S35</f>
        <v>10964584060</v>
      </c>
      <c r="U35" s="38">
        <f>BC!AE4</f>
        <v>28961648940</v>
      </c>
      <c r="V35" s="50">
        <f t="shared" ref="V35:V37" si="25">U35</f>
        <v>28961648940</v>
      </c>
    </row>
    <row r="36" spans="1:22" ht="15.75" x14ac:dyDescent="0.25">
      <c r="B36" s="26">
        <v>2010</v>
      </c>
      <c r="C36" s="33" t="s">
        <v>157</v>
      </c>
      <c r="E36" s="37">
        <f>BC!AJ5</f>
        <v>1634832640</v>
      </c>
      <c r="F36" s="38">
        <f>BC!AK5</f>
        <v>56744752</v>
      </c>
      <c r="G36" s="38">
        <f t="shared" si="21"/>
        <v>1634832640</v>
      </c>
      <c r="H36" s="38">
        <f t="shared" si="17"/>
        <v>56744752</v>
      </c>
      <c r="I36" s="39">
        <f>BC!AN5</f>
        <v>30417019.089601349</v>
      </c>
      <c r="J36" s="39">
        <f t="shared" si="18"/>
        <v>30417019.089601349</v>
      </c>
      <c r="K36" s="39">
        <f>AQ!E28</f>
        <v>14587.59</v>
      </c>
      <c r="L36" s="39">
        <f t="shared" si="22"/>
        <v>14587.59</v>
      </c>
      <c r="M36" s="39">
        <f>AQ!J28</f>
        <v>71645.995999999999</v>
      </c>
      <c r="N36" s="39">
        <f t="shared" si="19"/>
        <v>71645.995999999999</v>
      </c>
      <c r="O36" s="39">
        <f>AQ!H28</f>
        <v>3905.9014999999999</v>
      </c>
      <c r="P36" s="39">
        <f t="shared" si="20"/>
        <v>3905.9014999999999</v>
      </c>
      <c r="Q36" s="39">
        <f>AQ!G28</f>
        <v>949.87599999999998</v>
      </c>
      <c r="R36" s="39">
        <f t="shared" si="23"/>
        <v>949.87599999999998</v>
      </c>
      <c r="S36" s="38">
        <f>BC!AD5</f>
        <v>8689458248</v>
      </c>
      <c r="T36" s="38">
        <f t="shared" si="24"/>
        <v>8689458248</v>
      </c>
      <c r="U36" s="38">
        <f>BC!AE5</f>
        <v>23556590550</v>
      </c>
      <c r="V36" s="50">
        <f t="shared" si="25"/>
        <v>23556590550</v>
      </c>
    </row>
    <row r="37" spans="1:22" ht="15.75" x14ac:dyDescent="0.25">
      <c r="B37" s="26">
        <v>2010</v>
      </c>
      <c r="C37" s="33" t="s">
        <v>158</v>
      </c>
      <c r="E37" s="40">
        <f>BC!AJ6</f>
        <v>1635500560</v>
      </c>
      <c r="F37" s="41">
        <f>BC!AK6</f>
        <v>56773395</v>
      </c>
      <c r="G37" s="41">
        <f t="shared" si="21"/>
        <v>1635500560</v>
      </c>
      <c r="H37" s="41">
        <f t="shared" si="17"/>
        <v>56773395</v>
      </c>
      <c r="I37" s="42">
        <f>BC!AN6</f>
        <v>30423081.32145042</v>
      </c>
      <c r="J37" s="42">
        <f t="shared" si="18"/>
        <v>30423081.32145042</v>
      </c>
      <c r="K37" s="42">
        <f>AQ!E29</f>
        <v>14590.217999999999</v>
      </c>
      <c r="L37" s="42">
        <f t="shared" si="22"/>
        <v>14590.217999999999</v>
      </c>
      <c r="M37" s="42">
        <f>AQ!J29</f>
        <v>71651.361499999999</v>
      </c>
      <c r="N37" s="42">
        <f t="shared" si="19"/>
        <v>71651.361499999999</v>
      </c>
      <c r="O37" s="42">
        <f>AQ!H29</f>
        <v>3906.9965000000002</v>
      </c>
      <c r="P37" s="42">
        <f t="shared" si="20"/>
        <v>3906.9965000000002</v>
      </c>
      <c r="Q37" s="42">
        <f>AQ!G29</f>
        <v>949.94899999999996</v>
      </c>
      <c r="R37" s="42">
        <f t="shared" si="23"/>
        <v>949.94899999999996</v>
      </c>
      <c r="S37" s="41">
        <f>BC!AD6</f>
        <v>8691184832</v>
      </c>
      <c r="T37" s="41">
        <f t="shared" si="24"/>
        <v>8691184832</v>
      </c>
      <c r="U37" s="41">
        <f>BC!AE6</f>
        <v>23557508650</v>
      </c>
      <c r="V37" s="52">
        <f t="shared" si="25"/>
        <v>23557508650</v>
      </c>
    </row>
    <row r="39" spans="1:22" ht="15.75" x14ac:dyDescent="0.25">
      <c r="A39" s="46"/>
      <c r="B39" s="47"/>
      <c r="C39" s="46"/>
    </row>
    <row r="40" spans="1:22" ht="15.75" x14ac:dyDescent="0.25">
      <c r="A40" s="48"/>
      <c r="B40" s="47"/>
      <c r="C40" s="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21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F114" sqref="F114"/>
    </sheetView>
  </sheetViews>
  <sheetFormatPr defaultRowHeight="15" x14ac:dyDescent="0.2"/>
  <cols>
    <col min="1" max="1" width="14.44140625" customWidth="1"/>
    <col min="2" max="2" width="14.21875" customWidth="1"/>
    <col min="3" max="3" width="10" bestFit="1" customWidth="1"/>
    <col min="4" max="4" width="14" customWidth="1"/>
    <col min="5" max="5" width="9.21875" bestFit="1" customWidth="1"/>
    <col min="8" max="8" width="12" customWidth="1"/>
    <col min="9" max="10" width="12" bestFit="1" customWidth="1"/>
    <col min="14" max="23" width="12.5546875" style="8" bestFit="1" customWidth="1"/>
    <col min="24" max="24" width="12" bestFit="1" customWidth="1"/>
    <col min="25" max="32" width="12.5546875" bestFit="1" customWidth="1"/>
    <col min="33" max="33" width="14" customWidth="1"/>
    <col min="34" max="34" width="12.5546875" bestFit="1" customWidth="1"/>
    <col min="40" max="40" width="10.88671875" customWidth="1"/>
    <col min="55" max="55" width="16.21875" customWidth="1"/>
    <col min="56" max="56" width="13.109375" customWidth="1"/>
  </cols>
  <sheetData>
    <row r="1" spans="1:56" ht="15.75" x14ac:dyDescent="0.25">
      <c r="A1" s="1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R1" t="s">
        <v>155</v>
      </c>
    </row>
    <row r="2" spans="1:56" ht="15.75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69</v>
      </c>
      <c r="I2" t="s">
        <v>6</v>
      </c>
      <c r="J2" t="s">
        <v>7</v>
      </c>
      <c r="K2" t="s">
        <v>8</v>
      </c>
      <c r="L2" t="s">
        <v>9</v>
      </c>
      <c r="M2" t="s">
        <v>10</v>
      </c>
      <c r="N2" s="8" t="s">
        <v>11</v>
      </c>
      <c r="O2" s="8" t="s">
        <v>12</v>
      </c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t="s">
        <v>21</v>
      </c>
      <c r="Y2" t="s">
        <v>22</v>
      </c>
      <c r="Z2" t="s">
        <v>23</v>
      </c>
      <c r="AA2" t="s">
        <v>70</v>
      </c>
      <c r="AB2" t="s">
        <v>71</v>
      </c>
      <c r="AC2" t="s">
        <v>72</v>
      </c>
      <c r="AD2" t="s">
        <v>73</v>
      </c>
      <c r="AE2" t="s">
        <v>74</v>
      </c>
      <c r="AF2" t="s">
        <v>24</v>
      </c>
      <c r="AG2" s="10" t="s">
        <v>105</v>
      </c>
      <c r="AH2" t="s">
        <v>75</v>
      </c>
      <c r="AI2" t="s">
        <v>76</v>
      </c>
      <c r="AJ2" s="10" t="s">
        <v>113</v>
      </c>
      <c r="AK2" s="10" t="s">
        <v>114</v>
      </c>
      <c r="AL2" s="45" t="s">
        <v>140</v>
      </c>
      <c r="AN2" t="s">
        <v>150</v>
      </c>
      <c r="AR2" t="s">
        <v>151</v>
      </c>
      <c r="AT2" t="s">
        <v>152</v>
      </c>
    </row>
    <row r="3" spans="1:56" ht="15.75" x14ac:dyDescent="0.25">
      <c r="A3" s="10" t="s">
        <v>58</v>
      </c>
      <c r="B3" s="22">
        <f>'2030 BD'!L2</f>
        <v>67988869190</v>
      </c>
      <c r="C3" s="25">
        <f>'2030 BD'!M2</f>
        <v>2717678446</v>
      </c>
      <c r="D3" s="25">
        <f>'2030 BD'!N2</f>
        <v>70706548220</v>
      </c>
      <c r="E3" s="25">
        <f>'2030 BD'!O2</f>
        <v>0</v>
      </c>
      <c r="F3" s="25">
        <f>'2030 BD'!P2</f>
        <v>0</v>
      </c>
      <c r="G3" s="25">
        <f>'2030 BD'!Q2</f>
        <v>0</v>
      </c>
      <c r="H3" s="25">
        <f>'2030 BD'!R2</f>
        <v>62939089920</v>
      </c>
      <c r="I3" s="25">
        <f>'2030 BD'!S2</f>
        <v>1915859420</v>
      </c>
      <c r="J3" s="25">
        <f>'2030 BD'!T2</f>
        <v>64854949830</v>
      </c>
      <c r="K3" s="25">
        <f>'2030 BD'!U2</f>
        <v>610</v>
      </c>
      <c r="L3" s="25">
        <f>'2030 BD'!V2</f>
        <v>72335</v>
      </c>
      <c r="M3" s="25">
        <f>'2030 BD'!W2</f>
        <v>223349</v>
      </c>
      <c r="N3" s="25">
        <f>'2030 BD'!X2</f>
        <v>7360524410</v>
      </c>
      <c r="O3" s="25">
        <f>'2030 BD'!Y2</f>
        <v>20550490360</v>
      </c>
      <c r="P3" s="25">
        <f>'2030 BD'!Z2</f>
        <v>1005071056</v>
      </c>
      <c r="Q3" s="25">
        <f>'2030 BD'!AA2</f>
        <v>28916085826</v>
      </c>
      <c r="R3" s="25">
        <f>'2030 BD'!AB2</f>
        <v>4252698</v>
      </c>
      <c r="S3" s="25">
        <f>'2030 BD'!AC2</f>
        <v>154829658</v>
      </c>
      <c r="T3" s="25">
        <f>'2030 BD'!AD2</f>
        <v>141931362</v>
      </c>
      <c r="U3" s="25">
        <f>'2030 BD'!AE2</f>
        <v>301013718</v>
      </c>
      <c r="V3" s="25">
        <f>'2030 BD'!AF2</f>
        <v>291890504</v>
      </c>
      <c r="W3" s="25">
        <f>'2030 BD'!AG2</f>
        <v>9118110</v>
      </c>
      <c r="X3" s="25">
        <f>'2030 BD'!AH2</f>
        <v>9555597688</v>
      </c>
      <c r="Y3" s="25">
        <f>'2030 BD'!AI2</f>
        <v>26515657730</v>
      </c>
      <c r="Z3" s="25">
        <f>'2030 BD'!AJ2</f>
        <v>36071256090</v>
      </c>
      <c r="AA3" s="25">
        <f>'2030 BD'!AK2</f>
        <v>1407388828</v>
      </c>
      <c r="AB3" s="25">
        <f>'2030 BD'!AL2</f>
        <v>2445910510</v>
      </c>
      <c r="AC3" s="25">
        <f>'2030 BD'!AM2</f>
        <v>3853299452</v>
      </c>
      <c r="AD3" s="25">
        <f>'2030 BD'!AN2</f>
        <v>10962986500</v>
      </c>
      <c r="AE3" s="25">
        <f>'2030 BD'!AO2</f>
        <v>28961568760</v>
      </c>
      <c r="AF3" s="25">
        <f>'2030 BD'!AP2</f>
        <v>39924554960</v>
      </c>
      <c r="AG3" s="25">
        <f>'2030 BD'!AQ2</f>
        <v>133695594500</v>
      </c>
      <c r="AH3" s="25">
        <f>'2030 BD'!AR2</f>
        <v>306058</v>
      </c>
      <c r="AI3" s="25">
        <f>'2030 BD'!AS2</f>
        <v>9293</v>
      </c>
      <c r="AJ3" s="25">
        <f>'2030 BD'!AT2</f>
        <v>2092946658</v>
      </c>
      <c r="AK3" s="25">
        <f>'2030 BD'!AU2</f>
        <v>61941788</v>
      </c>
      <c r="AL3" s="25">
        <f>'2030 BD'!AV2</f>
        <v>4009808994</v>
      </c>
      <c r="AN3">
        <f>AL3*AR$3/AT$3</f>
        <v>38454491.914879546</v>
      </c>
      <c r="AR3">
        <v>8.6999999999999993</v>
      </c>
      <c r="AT3">
        <v>907.18499999999995</v>
      </c>
    </row>
    <row r="4" spans="1:56" ht="15.75" x14ac:dyDescent="0.25">
      <c r="A4" s="10" t="s">
        <v>59</v>
      </c>
      <c r="B4" s="23">
        <f>'2030 NB'!L2</f>
        <v>67988681670</v>
      </c>
      <c r="C4" s="25">
        <f>'2030 NB'!M2</f>
        <v>2717848884</v>
      </c>
      <c r="D4" s="25">
        <f>'2030 NB'!N2</f>
        <v>70706530820</v>
      </c>
      <c r="E4" s="25">
        <f>'2030 NB'!O2</f>
        <v>0</v>
      </c>
      <c r="F4" s="25">
        <f>'2030 NB'!P2</f>
        <v>0</v>
      </c>
      <c r="G4" s="25">
        <f>'2030 NB'!Q2</f>
        <v>0</v>
      </c>
      <c r="H4" s="25">
        <f>'2030 NB'!R2</f>
        <v>62957693420</v>
      </c>
      <c r="I4" s="25">
        <f>'2030 NB'!S2</f>
        <v>1916991410</v>
      </c>
      <c r="J4" s="25">
        <f>'2030 NB'!T2</f>
        <v>64874683930</v>
      </c>
      <c r="K4" s="25">
        <f>'2030 NB'!U2</f>
        <v>610</v>
      </c>
      <c r="L4" s="25">
        <f>'2030 NB'!V2</f>
        <v>72357</v>
      </c>
      <c r="M4" s="25">
        <f>'2030 NB'!W2</f>
        <v>223405</v>
      </c>
      <c r="N4" s="25">
        <f>'2030 NB'!X2</f>
        <v>7363233790</v>
      </c>
      <c r="O4" s="25">
        <f>'2030 NB'!Y2</f>
        <v>20556452610</v>
      </c>
      <c r="P4" s="25">
        <f>'2030 NB'!Z2</f>
        <v>1005326512</v>
      </c>
      <c r="Q4" s="25">
        <f>'2030 NB'!AA2</f>
        <v>28925012912</v>
      </c>
      <c r="R4" s="25">
        <f>'2030 NB'!AB2</f>
        <v>4256677</v>
      </c>
      <c r="S4" s="25">
        <f>'2030 NB'!AC2</f>
        <v>154937602</v>
      </c>
      <c r="T4" s="25">
        <f>'2030 NB'!AD2</f>
        <v>142009782</v>
      </c>
      <c r="U4" s="25">
        <f>'2030 NB'!AE2</f>
        <v>301204061</v>
      </c>
      <c r="V4" s="25">
        <f>'2030 NB'!AF2</f>
        <v>292067728</v>
      </c>
      <c r="W4" s="25">
        <f>'2030 NB'!AG2</f>
        <v>9132046</v>
      </c>
      <c r="X4" s="25">
        <f>'2030 NB'!AH2</f>
        <v>9556962308</v>
      </c>
      <c r="Y4" s="25">
        <f>'2030 NB'!AI2</f>
        <v>26515584560</v>
      </c>
      <c r="Z4" s="25">
        <f>'2030 NB'!AJ2</f>
        <v>36072546050</v>
      </c>
      <c r="AA4" s="25">
        <f>'2030 NB'!AK2</f>
        <v>1407622014</v>
      </c>
      <c r="AB4" s="25">
        <f>'2030 NB'!AL2</f>
        <v>2446063890</v>
      </c>
      <c r="AC4" s="25">
        <f>'2030 NB'!AM2</f>
        <v>3853685920</v>
      </c>
      <c r="AD4" s="25">
        <f>'2030 NB'!AN2</f>
        <v>10964584060</v>
      </c>
      <c r="AE4" s="25">
        <f>'2030 NB'!AO2</f>
        <v>28961648940</v>
      </c>
      <c r="AF4" s="25">
        <f>'2030 NB'!AP2</f>
        <v>39926232300</v>
      </c>
      <c r="AG4" s="25">
        <f>'2030 NB'!AQ2</f>
        <v>133725930400</v>
      </c>
      <c r="AH4" s="25">
        <f>'2030 NB'!AR2</f>
        <v>306523</v>
      </c>
      <c r="AI4" s="25">
        <f>'2030 NB'!AS2</f>
        <v>9309</v>
      </c>
      <c r="AJ4" s="25">
        <f>'2030 NB'!AT2</f>
        <v>2093565342</v>
      </c>
      <c r="AK4" s="25">
        <f>'2030 NB'!AU2</f>
        <v>61978385</v>
      </c>
      <c r="AL4" s="25">
        <f>'2030 NB'!AV2</f>
        <v>4010392190</v>
      </c>
      <c r="AN4">
        <f t="shared" ref="AN4:AN6" si="0">AL4*AR$3/AT$3</f>
        <v>38460084.826137997</v>
      </c>
    </row>
    <row r="5" spans="1:56" ht="15.75" x14ac:dyDescent="0.25">
      <c r="A5" s="10" t="s">
        <v>157</v>
      </c>
      <c r="B5" s="24">
        <f>'2010 BD'!L2</f>
        <v>54560477150</v>
      </c>
      <c r="C5" s="25">
        <f>'2010 BD'!M2</f>
        <v>2531117982</v>
      </c>
      <c r="D5" s="25">
        <f>'2010 BD'!N2</f>
        <v>57091595210</v>
      </c>
      <c r="E5" s="25">
        <f>'2010 BD'!O2</f>
        <v>0</v>
      </c>
      <c r="F5" s="25">
        <f>'2010 BD'!P2</f>
        <v>0</v>
      </c>
      <c r="G5" s="25">
        <f>'2010 BD'!Q2</f>
        <v>0</v>
      </c>
      <c r="H5" s="25">
        <f>'2010 BD'!R2</f>
        <v>49162683900</v>
      </c>
      <c r="I5" s="25">
        <f>'2010 BD'!S2</f>
        <v>1755115182</v>
      </c>
      <c r="J5" s="25">
        <f>'2010 BD'!T2</f>
        <v>50917798940</v>
      </c>
      <c r="K5" s="25">
        <f>'2010 BD'!U2</f>
        <v>456</v>
      </c>
      <c r="L5" s="25">
        <f>'2010 BD'!V2</f>
        <v>54692</v>
      </c>
      <c r="M5" s="25">
        <f>'2010 BD'!W2</f>
        <v>169794</v>
      </c>
      <c r="N5" s="25">
        <f>'2010 BD'!X2</f>
        <v>5505206716</v>
      </c>
      <c r="O5" s="25">
        <f>'2010 BD'!Y2</f>
        <v>15537918330</v>
      </c>
      <c r="P5" s="25">
        <f>'2010 BD'!Z2</f>
        <v>764072584</v>
      </c>
      <c r="Q5" s="25">
        <f>'2010 BD'!AA2</f>
        <v>21807197630</v>
      </c>
      <c r="R5" s="25">
        <f>'2010 BD'!AB2</f>
        <v>3278141</v>
      </c>
      <c r="S5" s="25">
        <f>'2010 BD'!AC2</f>
        <v>119617354</v>
      </c>
      <c r="T5" s="25">
        <f>'2010 BD'!AD2</f>
        <v>109703299</v>
      </c>
      <c r="U5" s="25">
        <f>'2010 BD'!AE2</f>
        <v>232598794</v>
      </c>
      <c r="V5" s="25">
        <f>'2010 BD'!AF2</f>
        <v>224537666</v>
      </c>
      <c r="W5" s="25">
        <f>'2010 BD'!AG2</f>
        <v>8082229</v>
      </c>
      <c r="X5" s="25">
        <f>'2010 BD'!AH2</f>
        <v>7391945604</v>
      </c>
      <c r="Y5" s="25">
        <f>'2010 BD'!AI2</f>
        <v>21278584940</v>
      </c>
      <c r="Z5" s="25">
        <f>'2010 BD'!AJ2</f>
        <v>28670531320</v>
      </c>
      <c r="AA5" s="25">
        <f>'2010 BD'!AK2</f>
        <v>1297512544</v>
      </c>
      <c r="AB5" s="25">
        <f>'2010 BD'!AL2</f>
        <v>2278006148</v>
      </c>
      <c r="AC5" s="25">
        <f>'2010 BD'!AM2</f>
        <v>3575518780</v>
      </c>
      <c r="AD5" s="25">
        <f>'2010 BD'!AN2</f>
        <v>8689458248</v>
      </c>
      <c r="AE5" s="25">
        <f>'2010 BD'!AO2</f>
        <v>23556590550</v>
      </c>
      <c r="AF5" s="25">
        <f>'2010 BD'!AP2</f>
        <v>32246049820</v>
      </c>
      <c r="AG5" s="25">
        <f>'2010 BD'!AQ2</f>
        <v>104971049000</v>
      </c>
      <c r="AH5" s="25">
        <f>'2010 BD'!AR2</f>
        <v>164718</v>
      </c>
      <c r="AI5" s="25">
        <f>'2010 BD'!AS2</f>
        <v>5859</v>
      </c>
      <c r="AJ5" s="25">
        <f>'2010 BD'!AT2</f>
        <v>1634832640</v>
      </c>
      <c r="AK5" s="25">
        <f>'2010 BD'!AU2</f>
        <v>56744752</v>
      </c>
      <c r="AL5" s="25">
        <f>'2010 BD'!AV2</f>
        <v>3171708444</v>
      </c>
      <c r="AN5">
        <f t="shared" si="0"/>
        <v>30417019.089601349</v>
      </c>
    </row>
    <row r="6" spans="1:56" ht="15.75" x14ac:dyDescent="0.25">
      <c r="A6" s="10" t="s">
        <v>158</v>
      </c>
      <c r="B6" s="25">
        <f>'2010 NB'!L2</f>
        <v>54562526760</v>
      </c>
      <c r="C6" s="25">
        <f>'2010 NB'!M2</f>
        <v>2531248668</v>
      </c>
      <c r="D6" s="25">
        <f>'2010 NB'!N2</f>
        <v>57093775350</v>
      </c>
      <c r="E6" s="25">
        <f>'2010 NB'!O2</f>
        <v>0</v>
      </c>
      <c r="F6" s="25">
        <f>'2010 NB'!P2</f>
        <v>0</v>
      </c>
      <c r="G6" s="25">
        <f>'2010 NB'!Q2</f>
        <v>0</v>
      </c>
      <c r="H6" s="25">
        <f>'2010 NB'!R2</f>
        <v>49182772740</v>
      </c>
      <c r="I6" s="25">
        <f>'2010 NB'!S2</f>
        <v>1756001104</v>
      </c>
      <c r="J6" s="25">
        <f>'2010 NB'!T2</f>
        <v>50938773500</v>
      </c>
      <c r="K6" s="25">
        <f>'2010 NB'!U2</f>
        <v>457</v>
      </c>
      <c r="L6" s="25">
        <f>'2010 NB'!V2</f>
        <v>54716</v>
      </c>
      <c r="M6" s="25">
        <f>'2010 NB'!W2</f>
        <v>169861</v>
      </c>
      <c r="N6" s="25">
        <f>'2010 NB'!X2</f>
        <v>5508210682</v>
      </c>
      <c r="O6" s="25">
        <f>'2010 NB'!Y2</f>
        <v>15544682630</v>
      </c>
      <c r="P6" s="25">
        <f>'2010 NB'!Z2</f>
        <v>764372192</v>
      </c>
      <c r="Q6" s="25">
        <f>'2010 NB'!AA2</f>
        <v>21817265504</v>
      </c>
      <c r="R6" s="25">
        <f>'2010 NB'!AB2</f>
        <v>3282407</v>
      </c>
      <c r="S6" s="25">
        <f>'2010 NB'!AC2</f>
        <v>119742533</v>
      </c>
      <c r="T6" s="25">
        <f>'2010 NB'!AD2</f>
        <v>109796959</v>
      </c>
      <c r="U6" s="25">
        <f>'2010 NB'!AE2</f>
        <v>232821899</v>
      </c>
      <c r="V6" s="25">
        <f>'2010 NB'!AF2</f>
        <v>224748790</v>
      </c>
      <c r="W6" s="25">
        <f>'2010 NB'!AG2</f>
        <v>8095170</v>
      </c>
      <c r="X6" s="25">
        <f>'2010 NB'!AH2</f>
        <v>7393476092</v>
      </c>
      <c r="Y6" s="25">
        <f>'2010 NB'!AI2</f>
        <v>21279384860</v>
      </c>
      <c r="Z6" s="25">
        <f>'2010 NB'!AJ2</f>
        <v>28672861150</v>
      </c>
      <c r="AA6" s="25">
        <f>'2010 NB'!AK2</f>
        <v>1297708544</v>
      </c>
      <c r="AB6" s="25">
        <f>'2010 NB'!AL2</f>
        <v>2278123712</v>
      </c>
      <c r="AC6" s="25">
        <f>'2010 NB'!AM2</f>
        <v>3575832318</v>
      </c>
      <c r="AD6" s="25">
        <f>'2010 NB'!AN2</f>
        <v>8691184832</v>
      </c>
      <c r="AE6" s="25">
        <f>'2010 NB'!AO2</f>
        <v>23557508650</v>
      </c>
      <c r="AF6" s="25">
        <f>'2010 NB'!AP2</f>
        <v>32248692940</v>
      </c>
      <c r="AG6" s="25">
        <f>'2010 NB'!AQ2</f>
        <v>105004731400</v>
      </c>
      <c r="AH6" s="25">
        <f>'2010 NB'!AR2</f>
        <v>165112</v>
      </c>
      <c r="AI6" s="25">
        <f>'2010 NB'!AS2</f>
        <v>5876</v>
      </c>
      <c r="AJ6" s="25">
        <f>'2010 NB'!AT2</f>
        <v>1635500560</v>
      </c>
      <c r="AK6" s="25">
        <f>'2010 NB'!AU2</f>
        <v>56773395</v>
      </c>
      <c r="AL6" s="25">
        <f>'2010 NB'!AV2</f>
        <v>3172340578</v>
      </c>
      <c r="AN6">
        <f t="shared" si="0"/>
        <v>30423081.32145042</v>
      </c>
    </row>
    <row r="7" spans="1:56" x14ac:dyDescent="0.2">
      <c r="AZ7" s="10"/>
    </row>
    <row r="8" spans="1:56" x14ac:dyDescent="0.2">
      <c r="A8" s="10" t="s">
        <v>60</v>
      </c>
      <c r="B8">
        <f>B4-B3</f>
        <v>-187520</v>
      </c>
      <c r="C8">
        <f t="shared" ref="C8:AF8" si="1">C4-C3</f>
        <v>170438</v>
      </c>
      <c r="D8">
        <f t="shared" si="1"/>
        <v>-17400</v>
      </c>
      <c r="E8">
        <f t="shared" si="1"/>
        <v>0</v>
      </c>
      <c r="F8">
        <f t="shared" si="1"/>
        <v>0</v>
      </c>
      <c r="G8">
        <f t="shared" si="1"/>
        <v>0</v>
      </c>
      <c r="H8">
        <f t="shared" si="1"/>
        <v>18603500</v>
      </c>
      <c r="I8">
        <f t="shared" si="1"/>
        <v>1131990</v>
      </c>
      <c r="J8">
        <f t="shared" si="1"/>
        <v>19734100</v>
      </c>
      <c r="K8">
        <f t="shared" si="1"/>
        <v>0</v>
      </c>
      <c r="L8">
        <f t="shared" si="1"/>
        <v>22</v>
      </c>
      <c r="M8">
        <f t="shared" si="1"/>
        <v>56</v>
      </c>
      <c r="N8" s="8">
        <f t="shared" si="1"/>
        <v>2709380</v>
      </c>
      <c r="O8" s="8">
        <f t="shared" si="1"/>
        <v>5962250</v>
      </c>
      <c r="P8" s="8">
        <f t="shared" si="1"/>
        <v>255456</v>
      </c>
      <c r="Q8" s="8">
        <f t="shared" si="1"/>
        <v>8927086</v>
      </c>
      <c r="R8" s="8">
        <f t="shared" si="1"/>
        <v>3979</v>
      </c>
      <c r="S8" s="8">
        <f t="shared" si="1"/>
        <v>107944</v>
      </c>
      <c r="T8" s="8">
        <f t="shared" si="1"/>
        <v>78420</v>
      </c>
      <c r="U8" s="8">
        <f t="shared" si="1"/>
        <v>190343</v>
      </c>
      <c r="V8" s="8">
        <f t="shared" si="1"/>
        <v>177224</v>
      </c>
      <c r="W8" s="8">
        <f t="shared" si="1"/>
        <v>13936</v>
      </c>
      <c r="X8">
        <f t="shared" si="1"/>
        <v>1364620</v>
      </c>
      <c r="Y8">
        <f t="shared" si="1"/>
        <v>-73170</v>
      </c>
      <c r="Z8">
        <f t="shared" si="1"/>
        <v>1289960</v>
      </c>
      <c r="AA8">
        <f t="shared" si="1"/>
        <v>233186</v>
      </c>
      <c r="AB8">
        <f t="shared" si="1"/>
        <v>153380</v>
      </c>
      <c r="AC8">
        <f t="shared" si="1"/>
        <v>386468</v>
      </c>
      <c r="AD8">
        <f t="shared" si="1"/>
        <v>1597560</v>
      </c>
      <c r="AE8">
        <f t="shared" si="1"/>
        <v>80180</v>
      </c>
      <c r="AF8">
        <f t="shared" si="1"/>
        <v>1677340</v>
      </c>
      <c r="AG8">
        <f>AG4-AG3</f>
        <v>30335900</v>
      </c>
      <c r="AH8">
        <f>AH4-AH3</f>
        <v>465</v>
      </c>
      <c r="AI8">
        <f t="shared" ref="AI8:AJ8" si="2">AI4-AI3</f>
        <v>16</v>
      </c>
      <c r="AJ8">
        <f t="shared" si="2"/>
        <v>618684</v>
      </c>
      <c r="AK8">
        <f t="shared" ref="AK8:AL8" si="3">AK4-AK3</f>
        <v>36597</v>
      </c>
      <c r="AL8">
        <f t="shared" si="3"/>
        <v>583196</v>
      </c>
      <c r="AN8" s="21">
        <f t="shared" ref="AN8" si="4">AN4-AN3</f>
        <v>5592.9112584516406</v>
      </c>
    </row>
    <row r="9" spans="1:56" x14ac:dyDescent="0.2">
      <c r="A9" s="10" t="s">
        <v>159</v>
      </c>
      <c r="B9">
        <f>B6-B5</f>
        <v>2049610</v>
      </c>
      <c r="C9">
        <f t="shared" ref="C9:AF9" si="5">C6-C5</f>
        <v>130686</v>
      </c>
      <c r="D9">
        <f t="shared" si="5"/>
        <v>2180140</v>
      </c>
      <c r="E9">
        <f t="shared" si="5"/>
        <v>0</v>
      </c>
      <c r="F9">
        <f t="shared" si="5"/>
        <v>0</v>
      </c>
      <c r="G9">
        <f t="shared" si="5"/>
        <v>0</v>
      </c>
      <c r="H9">
        <f t="shared" si="5"/>
        <v>20088840</v>
      </c>
      <c r="I9">
        <f t="shared" si="5"/>
        <v>885922</v>
      </c>
      <c r="J9">
        <f t="shared" si="5"/>
        <v>20974560</v>
      </c>
      <c r="K9">
        <f t="shared" si="5"/>
        <v>1</v>
      </c>
      <c r="L9">
        <f t="shared" si="5"/>
        <v>24</v>
      </c>
      <c r="M9">
        <f t="shared" si="5"/>
        <v>67</v>
      </c>
      <c r="N9" s="8">
        <f t="shared" si="5"/>
        <v>3003966</v>
      </c>
      <c r="O9" s="8">
        <f t="shared" si="5"/>
        <v>6764300</v>
      </c>
      <c r="P9" s="8">
        <f t="shared" si="5"/>
        <v>299608</v>
      </c>
      <c r="Q9" s="8">
        <f t="shared" si="5"/>
        <v>10067874</v>
      </c>
      <c r="R9" s="8">
        <f t="shared" si="5"/>
        <v>4266</v>
      </c>
      <c r="S9" s="8">
        <f t="shared" si="5"/>
        <v>125179</v>
      </c>
      <c r="T9" s="8">
        <f t="shared" si="5"/>
        <v>93660</v>
      </c>
      <c r="U9" s="8">
        <f t="shared" si="5"/>
        <v>223105</v>
      </c>
      <c r="V9" s="8">
        <f t="shared" si="5"/>
        <v>211124</v>
      </c>
      <c r="W9" s="8">
        <f t="shared" si="5"/>
        <v>12941</v>
      </c>
      <c r="X9">
        <f t="shared" si="5"/>
        <v>1530488</v>
      </c>
      <c r="Y9">
        <f t="shared" si="5"/>
        <v>799920</v>
      </c>
      <c r="Z9">
        <f t="shared" si="5"/>
        <v>2329830</v>
      </c>
      <c r="AA9">
        <f t="shared" si="5"/>
        <v>196000</v>
      </c>
      <c r="AB9">
        <f t="shared" si="5"/>
        <v>117564</v>
      </c>
      <c r="AC9">
        <f t="shared" si="5"/>
        <v>313538</v>
      </c>
      <c r="AD9">
        <f t="shared" si="5"/>
        <v>1726584</v>
      </c>
      <c r="AE9">
        <f t="shared" si="5"/>
        <v>918100</v>
      </c>
      <c r="AF9">
        <f t="shared" si="5"/>
        <v>2643120</v>
      </c>
      <c r="AG9">
        <f>AG6-AG5</f>
        <v>33682400</v>
      </c>
      <c r="AH9">
        <f>AH6-AH5</f>
        <v>394</v>
      </c>
      <c r="AI9">
        <f t="shared" ref="AI9:AJ9" si="6">AI6-AI5</f>
        <v>17</v>
      </c>
      <c r="AJ9">
        <f t="shared" si="6"/>
        <v>667920</v>
      </c>
      <c r="AK9">
        <f t="shared" ref="AK9:AL9" si="7">AK6-AK5</f>
        <v>28643</v>
      </c>
      <c r="AL9">
        <f t="shared" si="7"/>
        <v>632134</v>
      </c>
      <c r="AN9" s="21">
        <f t="shared" ref="AN9" si="8">AN6-AN5</f>
        <v>6062.2318490706384</v>
      </c>
    </row>
    <row r="10" spans="1:56" x14ac:dyDescent="0.2">
      <c r="A10" s="51"/>
    </row>
    <row r="11" spans="1:56" ht="15.75" x14ac:dyDescent="0.25">
      <c r="A11" s="1" t="s">
        <v>26</v>
      </c>
    </row>
    <row r="12" spans="1:56" x14ac:dyDescent="0.2">
      <c r="A12" s="8">
        <v>2010</v>
      </c>
      <c r="B12">
        <f>B9</f>
        <v>2049610</v>
      </c>
      <c r="C12">
        <f t="shared" ref="C12:AL12" si="9">C9</f>
        <v>130686</v>
      </c>
      <c r="D12">
        <f t="shared" si="9"/>
        <v>2180140</v>
      </c>
      <c r="E12">
        <f t="shared" si="9"/>
        <v>0</v>
      </c>
      <c r="F12">
        <f t="shared" si="9"/>
        <v>0</v>
      </c>
      <c r="G12">
        <f t="shared" si="9"/>
        <v>0</v>
      </c>
      <c r="H12">
        <f t="shared" si="9"/>
        <v>20088840</v>
      </c>
      <c r="I12">
        <f t="shared" si="9"/>
        <v>885922</v>
      </c>
      <c r="J12">
        <f t="shared" si="9"/>
        <v>20974560</v>
      </c>
      <c r="K12">
        <f t="shared" si="9"/>
        <v>1</v>
      </c>
      <c r="L12">
        <f t="shared" si="9"/>
        <v>24</v>
      </c>
      <c r="M12">
        <f t="shared" si="9"/>
        <v>67</v>
      </c>
      <c r="N12">
        <f t="shared" si="9"/>
        <v>3003966</v>
      </c>
      <c r="O12">
        <f t="shared" si="9"/>
        <v>6764300</v>
      </c>
      <c r="P12">
        <f t="shared" si="9"/>
        <v>299608</v>
      </c>
      <c r="Q12">
        <f t="shared" si="9"/>
        <v>10067874</v>
      </c>
      <c r="R12">
        <f t="shared" si="9"/>
        <v>4266</v>
      </c>
      <c r="S12">
        <f t="shared" si="9"/>
        <v>125179</v>
      </c>
      <c r="T12">
        <f t="shared" si="9"/>
        <v>93660</v>
      </c>
      <c r="U12">
        <f t="shared" si="9"/>
        <v>223105</v>
      </c>
      <c r="V12">
        <f t="shared" si="9"/>
        <v>211124</v>
      </c>
      <c r="W12">
        <f t="shared" si="9"/>
        <v>12941</v>
      </c>
      <c r="X12">
        <f t="shared" si="9"/>
        <v>1530488</v>
      </c>
      <c r="Y12">
        <f t="shared" si="9"/>
        <v>799920</v>
      </c>
      <c r="Z12">
        <f t="shared" si="9"/>
        <v>2329830</v>
      </c>
      <c r="AA12">
        <f t="shared" si="9"/>
        <v>196000</v>
      </c>
      <c r="AB12">
        <f t="shared" si="9"/>
        <v>117564</v>
      </c>
      <c r="AC12">
        <f t="shared" si="9"/>
        <v>313538</v>
      </c>
      <c r="AD12">
        <f t="shared" si="9"/>
        <v>1726584</v>
      </c>
      <c r="AE12">
        <f t="shared" si="9"/>
        <v>918100</v>
      </c>
      <c r="AF12">
        <f t="shared" si="9"/>
        <v>2643120</v>
      </c>
      <c r="AG12">
        <f t="shared" si="9"/>
        <v>33682400</v>
      </c>
      <c r="AH12">
        <f t="shared" si="9"/>
        <v>394</v>
      </c>
      <c r="AI12">
        <f t="shared" si="9"/>
        <v>17</v>
      </c>
      <c r="AJ12">
        <f t="shared" si="9"/>
        <v>667920</v>
      </c>
      <c r="AK12">
        <f t="shared" si="9"/>
        <v>28643</v>
      </c>
      <c r="AL12">
        <f t="shared" si="9"/>
        <v>632134</v>
      </c>
      <c r="AN12">
        <v>0</v>
      </c>
    </row>
    <row r="13" spans="1:56" x14ac:dyDescent="0.2">
      <c r="A13" s="8">
        <v>2011</v>
      </c>
      <c r="B13" s="9">
        <f t="shared" ref="B13:Q28" si="10">B$12+(B$32-B$12)*($A13-$A$12)/($A$32-$A$12)</f>
        <v>1937753.5</v>
      </c>
      <c r="C13" s="9">
        <f t="shared" si="10"/>
        <v>132673.60000000001</v>
      </c>
      <c r="D13" s="9">
        <f t="shared" si="10"/>
        <v>2070263</v>
      </c>
      <c r="E13" s="9">
        <f t="shared" si="10"/>
        <v>0</v>
      </c>
      <c r="F13" s="9">
        <f t="shared" si="10"/>
        <v>0</v>
      </c>
      <c r="G13" s="9">
        <f t="shared" si="10"/>
        <v>0</v>
      </c>
      <c r="H13" s="9">
        <f t="shared" si="10"/>
        <v>20014573</v>
      </c>
      <c r="I13" s="9">
        <f t="shared" si="10"/>
        <v>898225.4</v>
      </c>
      <c r="J13" s="9">
        <f t="shared" si="10"/>
        <v>20912537</v>
      </c>
      <c r="K13" s="9">
        <f t="shared" si="10"/>
        <v>0.95</v>
      </c>
      <c r="L13" s="9">
        <f t="shared" si="10"/>
        <v>23.9</v>
      </c>
      <c r="M13" s="9">
        <f t="shared" si="10"/>
        <v>66.45</v>
      </c>
      <c r="N13" s="9">
        <f t="shared" si="10"/>
        <v>2989236.7</v>
      </c>
      <c r="O13" s="9">
        <f t="shared" si="10"/>
        <v>6724197.5</v>
      </c>
      <c r="P13" s="9">
        <f t="shared" si="10"/>
        <v>297400.40000000002</v>
      </c>
      <c r="Q13" s="9">
        <f t="shared" si="10"/>
        <v>10010834.6</v>
      </c>
      <c r="R13" s="9">
        <f t="shared" ref="R13:AG28" si="11">R$12+(R$32-R$12)*($A13-$A$12)/($A$32-$A$12)</f>
        <v>4251.6499999999996</v>
      </c>
      <c r="S13" s="9">
        <f t="shared" si="11"/>
        <v>124317.25</v>
      </c>
      <c r="T13" s="9">
        <f t="shared" si="11"/>
        <v>92898</v>
      </c>
      <c r="U13" s="9">
        <f t="shared" si="11"/>
        <v>221466.9</v>
      </c>
      <c r="V13" s="9">
        <f t="shared" si="11"/>
        <v>209429</v>
      </c>
      <c r="W13" s="9">
        <f t="shared" si="11"/>
        <v>12990.75</v>
      </c>
      <c r="X13" s="9">
        <f t="shared" si="11"/>
        <v>1522194.6</v>
      </c>
      <c r="Y13" s="9">
        <f t="shared" si="11"/>
        <v>756265.5</v>
      </c>
      <c r="Z13" s="9">
        <f t="shared" si="11"/>
        <v>2277836.5</v>
      </c>
      <c r="AA13" s="9">
        <f t="shared" si="11"/>
        <v>197859.3</v>
      </c>
      <c r="AB13" s="9">
        <f t="shared" si="11"/>
        <v>119354.8</v>
      </c>
      <c r="AC13" s="9">
        <f t="shared" si="11"/>
        <v>317184.5</v>
      </c>
      <c r="AD13" s="9">
        <f t="shared" si="11"/>
        <v>1720132.8</v>
      </c>
      <c r="AE13" s="9">
        <f t="shared" si="11"/>
        <v>876204</v>
      </c>
      <c r="AF13" s="9">
        <f t="shared" si="11"/>
        <v>2594831</v>
      </c>
      <c r="AG13" s="9">
        <f t="shared" si="11"/>
        <v>33515075</v>
      </c>
      <c r="AH13" s="9">
        <f t="shared" ref="AH13:AL28" si="12">AH$12+(AH$32-AH$12)*($A13-$A$12)/($A$32-$A$12)</f>
        <v>397.55</v>
      </c>
      <c r="AI13" s="9">
        <f t="shared" si="12"/>
        <v>16.95</v>
      </c>
      <c r="AJ13" s="9">
        <f t="shared" si="12"/>
        <v>665458.19999999995</v>
      </c>
      <c r="AK13" s="9">
        <f t="shared" si="12"/>
        <v>29040.7</v>
      </c>
      <c r="AL13" s="9">
        <f t="shared" si="12"/>
        <v>629687.1</v>
      </c>
      <c r="AM13" s="9"/>
      <c r="AN13">
        <v>0</v>
      </c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1:56" s="8" customFormat="1" x14ac:dyDescent="0.2">
      <c r="A14" s="8">
        <v>2012</v>
      </c>
      <c r="B14" s="9">
        <f t="shared" si="10"/>
        <v>1825897</v>
      </c>
      <c r="C14" s="9">
        <f t="shared" si="10"/>
        <v>134661.20000000001</v>
      </c>
      <c r="D14" s="9">
        <f t="shared" si="10"/>
        <v>1960386</v>
      </c>
      <c r="E14" s="9">
        <f t="shared" si="10"/>
        <v>0</v>
      </c>
      <c r="F14" s="9">
        <f t="shared" si="10"/>
        <v>0</v>
      </c>
      <c r="G14" s="9">
        <f t="shared" si="10"/>
        <v>0</v>
      </c>
      <c r="H14" s="9">
        <f t="shared" si="10"/>
        <v>19940306</v>
      </c>
      <c r="I14" s="9">
        <f t="shared" si="10"/>
        <v>910528.8</v>
      </c>
      <c r="J14" s="9">
        <f t="shared" si="10"/>
        <v>20850514</v>
      </c>
      <c r="K14" s="9">
        <f t="shared" si="10"/>
        <v>0.9</v>
      </c>
      <c r="L14" s="9">
        <f t="shared" si="10"/>
        <v>23.8</v>
      </c>
      <c r="M14" s="9">
        <f t="shared" si="10"/>
        <v>65.900000000000006</v>
      </c>
      <c r="N14" s="9">
        <f t="shared" si="10"/>
        <v>2974507.4</v>
      </c>
      <c r="O14" s="9">
        <f t="shared" si="10"/>
        <v>6684095</v>
      </c>
      <c r="P14" s="9">
        <f t="shared" si="10"/>
        <v>295192.8</v>
      </c>
      <c r="Q14" s="9">
        <f t="shared" si="10"/>
        <v>9953795.1999999993</v>
      </c>
      <c r="R14" s="9">
        <f t="shared" si="11"/>
        <v>4237.3</v>
      </c>
      <c r="S14" s="9">
        <f t="shared" si="11"/>
        <v>123455.5</v>
      </c>
      <c r="T14" s="9">
        <f t="shared" si="11"/>
        <v>92136</v>
      </c>
      <c r="U14" s="9">
        <f t="shared" si="11"/>
        <v>219828.8</v>
      </c>
      <c r="V14" s="9">
        <f t="shared" si="11"/>
        <v>207734</v>
      </c>
      <c r="W14" s="9">
        <f t="shared" si="11"/>
        <v>13040.5</v>
      </c>
      <c r="X14" s="9">
        <f t="shared" si="11"/>
        <v>1513901.2</v>
      </c>
      <c r="Y14" s="9">
        <f t="shared" si="11"/>
        <v>712611</v>
      </c>
      <c r="Z14" s="9">
        <f t="shared" si="11"/>
        <v>2225843</v>
      </c>
      <c r="AA14" s="9">
        <f t="shared" si="11"/>
        <v>199718.6</v>
      </c>
      <c r="AB14" s="9">
        <f t="shared" si="11"/>
        <v>121145.60000000001</v>
      </c>
      <c r="AC14" s="9">
        <f t="shared" si="11"/>
        <v>320831</v>
      </c>
      <c r="AD14" s="9">
        <f t="shared" si="11"/>
        <v>1713681.6</v>
      </c>
      <c r="AE14" s="9">
        <f t="shared" si="11"/>
        <v>834308</v>
      </c>
      <c r="AF14" s="9">
        <f t="shared" si="11"/>
        <v>2546542</v>
      </c>
      <c r="AG14" s="9">
        <f t="shared" si="11"/>
        <v>33347750</v>
      </c>
      <c r="AH14" s="9">
        <f t="shared" si="12"/>
        <v>401.1</v>
      </c>
      <c r="AI14" s="9">
        <f t="shared" si="12"/>
        <v>16.899999999999999</v>
      </c>
      <c r="AJ14" s="9">
        <f t="shared" si="12"/>
        <v>662996.4</v>
      </c>
      <c r="AK14" s="9">
        <f t="shared" si="12"/>
        <v>29438.400000000001</v>
      </c>
      <c r="AL14" s="9">
        <f t="shared" si="12"/>
        <v>627240.19999999995</v>
      </c>
      <c r="AM14" s="9"/>
      <c r="AN14">
        <v>0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1:56" s="8" customFormat="1" x14ac:dyDescent="0.2">
      <c r="A15" s="8">
        <v>2013</v>
      </c>
      <c r="B15" s="9">
        <f t="shared" si="10"/>
        <v>1714040.5</v>
      </c>
      <c r="C15" s="9">
        <f t="shared" si="10"/>
        <v>136648.79999999999</v>
      </c>
      <c r="D15" s="9">
        <f t="shared" si="10"/>
        <v>1850509</v>
      </c>
      <c r="E15" s="9">
        <f t="shared" si="10"/>
        <v>0</v>
      </c>
      <c r="F15" s="9">
        <f t="shared" si="10"/>
        <v>0</v>
      </c>
      <c r="G15" s="9">
        <f t="shared" si="10"/>
        <v>0</v>
      </c>
      <c r="H15" s="9">
        <f t="shared" si="10"/>
        <v>19866039</v>
      </c>
      <c r="I15" s="9">
        <f t="shared" si="10"/>
        <v>922832.2</v>
      </c>
      <c r="J15" s="9">
        <f t="shared" si="10"/>
        <v>20788491</v>
      </c>
      <c r="K15" s="9">
        <f t="shared" si="10"/>
        <v>0.85</v>
      </c>
      <c r="L15" s="9">
        <f t="shared" si="10"/>
        <v>23.7</v>
      </c>
      <c r="M15" s="9">
        <f t="shared" si="10"/>
        <v>65.349999999999994</v>
      </c>
      <c r="N15" s="9">
        <f t="shared" si="10"/>
        <v>2959778.1</v>
      </c>
      <c r="O15" s="9">
        <f t="shared" si="10"/>
        <v>6643992.5</v>
      </c>
      <c r="P15" s="9">
        <f t="shared" si="10"/>
        <v>292985.2</v>
      </c>
      <c r="Q15" s="9">
        <f t="shared" si="10"/>
        <v>9896755.8000000007</v>
      </c>
      <c r="R15" s="9">
        <f t="shared" si="11"/>
        <v>4222.95</v>
      </c>
      <c r="S15" s="9">
        <f t="shared" si="11"/>
        <v>122593.75</v>
      </c>
      <c r="T15" s="9">
        <f t="shared" si="11"/>
        <v>91374</v>
      </c>
      <c r="U15" s="9">
        <f t="shared" si="11"/>
        <v>218190.7</v>
      </c>
      <c r="V15" s="9">
        <f t="shared" si="11"/>
        <v>206039</v>
      </c>
      <c r="W15" s="9">
        <f t="shared" si="11"/>
        <v>13090.25</v>
      </c>
      <c r="X15" s="9">
        <f t="shared" si="11"/>
        <v>1505607.8</v>
      </c>
      <c r="Y15" s="9">
        <f t="shared" si="11"/>
        <v>668956.5</v>
      </c>
      <c r="Z15" s="9">
        <f t="shared" si="11"/>
        <v>2173849.5</v>
      </c>
      <c r="AA15" s="9">
        <f t="shared" si="11"/>
        <v>201577.9</v>
      </c>
      <c r="AB15" s="9">
        <f t="shared" si="11"/>
        <v>122936.4</v>
      </c>
      <c r="AC15" s="9">
        <f t="shared" si="11"/>
        <v>324477.5</v>
      </c>
      <c r="AD15" s="9">
        <f t="shared" si="11"/>
        <v>1707230.4</v>
      </c>
      <c r="AE15" s="9">
        <f t="shared" si="11"/>
        <v>792412</v>
      </c>
      <c r="AF15" s="9">
        <f t="shared" si="11"/>
        <v>2498253</v>
      </c>
      <c r="AG15" s="9">
        <f t="shared" si="11"/>
        <v>33180425</v>
      </c>
      <c r="AH15" s="9">
        <f t="shared" si="12"/>
        <v>404.65</v>
      </c>
      <c r="AI15" s="9">
        <f t="shared" si="12"/>
        <v>16.850000000000001</v>
      </c>
      <c r="AJ15" s="9">
        <f t="shared" si="12"/>
        <v>660534.6</v>
      </c>
      <c r="AK15" s="9">
        <f t="shared" si="12"/>
        <v>29836.1</v>
      </c>
      <c r="AL15" s="9">
        <f t="shared" si="12"/>
        <v>624793.30000000005</v>
      </c>
      <c r="AM15" s="9"/>
      <c r="AN15">
        <f t="shared" ref="AN15" si="13">0.33*AN17</f>
        <v>2000.5365101933107</v>
      </c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1:56" s="8" customFormat="1" x14ac:dyDescent="0.2">
      <c r="A16" s="8">
        <v>2014</v>
      </c>
      <c r="B16" s="9">
        <f t="shared" si="10"/>
        <v>1602184</v>
      </c>
      <c r="C16" s="9">
        <f t="shared" si="10"/>
        <v>138636.4</v>
      </c>
      <c r="D16" s="9">
        <f t="shared" si="10"/>
        <v>1740632</v>
      </c>
      <c r="E16" s="9">
        <f t="shared" si="10"/>
        <v>0</v>
      </c>
      <c r="F16" s="9">
        <f t="shared" si="10"/>
        <v>0</v>
      </c>
      <c r="G16" s="9">
        <f t="shared" si="10"/>
        <v>0</v>
      </c>
      <c r="H16" s="9">
        <f t="shared" si="10"/>
        <v>19791772</v>
      </c>
      <c r="I16" s="9">
        <f t="shared" si="10"/>
        <v>935135.6</v>
      </c>
      <c r="J16" s="9">
        <f t="shared" si="10"/>
        <v>20726468</v>
      </c>
      <c r="K16" s="9">
        <f t="shared" si="10"/>
        <v>0.8</v>
      </c>
      <c r="L16" s="9">
        <f t="shared" si="10"/>
        <v>23.6</v>
      </c>
      <c r="M16" s="9">
        <f t="shared" si="10"/>
        <v>64.8</v>
      </c>
      <c r="N16" s="9">
        <f t="shared" si="10"/>
        <v>2945048.8</v>
      </c>
      <c r="O16" s="9">
        <f t="shared" si="10"/>
        <v>6603890</v>
      </c>
      <c r="P16" s="9">
        <f t="shared" si="10"/>
        <v>290777.59999999998</v>
      </c>
      <c r="Q16" s="9">
        <f t="shared" si="10"/>
        <v>9839716.4000000004</v>
      </c>
      <c r="R16" s="9">
        <f t="shared" si="11"/>
        <v>4208.6000000000004</v>
      </c>
      <c r="S16" s="9">
        <f t="shared" si="11"/>
        <v>121732</v>
      </c>
      <c r="T16" s="9">
        <f t="shared" si="11"/>
        <v>90612</v>
      </c>
      <c r="U16" s="9">
        <f t="shared" si="11"/>
        <v>216552.6</v>
      </c>
      <c r="V16" s="9">
        <f t="shared" si="11"/>
        <v>204344</v>
      </c>
      <c r="W16" s="9">
        <f t="shared" si="11"/>
        <v>13140</v>
      </c>
      <c r="X16" s="9">
        <f t="shared" si="11"/>
        <v>1497314.4</v>
      </c>
      <c r="Y16" s="9">
        <f t="shared" si="11"/>
        <v>625302</v>
      </c>
      <c r="Z16" s="9">
        <f t="shared" si="11"/>
        <v>2121856</v>
      </c>
      <c r="AA16" s="9">
        <f t="shared" si="11"/>
        <v>203437.2</v>
      </c>
      <c r="AB16" s="9">
        <f t="shared" si="11"/>
        <v>124727.2</v>
      </c>
      <c r="AC16" s="9">
        <f t="shared" si="11"/>
        <v>328124</v>
      </c>
      <c r="AD16" s="9">
        <f t="shared" si="11"/>
        <v>1700779.2</v>
      </c>
      <c r="AE16" s="9">
        <f t="shared" si="11"/>
        <v>750516</v>
      </c>
      <c r="AF16" s="9">
        <f t="shared" si="11"/>
        <v>2449964</v>
      </c>
      <c r="AG16" s="9">
        <f t="shared" si="11"/>
        <v>33013100</v>
      </c>
      <c r="AH16" s="9">
        <f t="shared" si="12"/>
        <v>408.2</v>
      </c>
      <c r="AI16" s="9">
        <f t="shared" si="12"/>
        <v>16.8</v>
      </c>
      <c r="AJ16" s="9">
        <f t="shared" si="12"/>
        <v>658072.80000000005</v>
      </c>
      <c r="AK16" s="9">
        <f t="shared" si="12"/>
        <v>30233.8</v>
      </c>
      <c r="AL16" s="9">
        <f t="shared" si="12"/>
        <v>622346.4</v>
      </c>
      <c r="AM16" s="9"/>
      <c r="AN16">
        <f t="shared" ref="AN16" si="14">0.67*AN17</f>
        <v>4061.6953388773281</v>
      </c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1:56" s="8" customFormat="1" x14ac:dyDescent="0.2">
      <c r="A17" s="20">
        <v>2015</v>
      </c>
      <c r="B17" s="9">
        <f t="shared" si="10"/>
        <v>1490327.5</v>
      </c>
      <c r="C17" s="9">
        <f t="shared" si="10"/>
        <v>140624</v>
      </c>
      <c r="D17" s="9">
        <f t="shared" si="10"/>
        <v>1630755</v>
      </c>
      <c r="E17" s="9">
        <f t="shared" si="10"/>
        <v>0</v>
      </c>
      <c r="F17" s="9">
        <f t="shared" si="10"/>
        <v>0</v>
      </c>
      <c r="G17" s="9">
        <f t="shared" si="10"/>
        <v>0</v>
      </c>
      <c r="H17" s="9">
        <f t="shared" si="10"/>
        <v>19717505</v>
      </c>
      <c r="I17" s="9">
        <f t="shared" si="10"/>
        <v>947439</v>
      </c>
      <c r="J17" s="9">
        <f t="shared" si="10"/>
        <v>20664445</v>
      </c>
      <c r="K17" s="9">
        <f t="shared" si="10"/>
        <v>0.75</v>
      </c>
      <c r="L17" s="9">
        <f t="shared" si="10"/>
        <v>23.5</v>
      </c>
      <c r="M17" s="9">
        <f t="shared" si="10"/>
        <v>64.25</v>
      </c>
      <c r="N17" s="9">
        <f t="shared" si="10"/>
        <v>2930319.5</v>
      </c>
      <c r="O17" s="9">
        <f t="shared" si="10"/>
        <v>6563787.5</v>
      </c>
      <c r="P17" s="9">
        <f t="shared" si="10"/>
        <v>288570</v>
      </c>
      <c r="Q17" s="9">
        <f t="shared" si="10"/>
        <v>9782677</v>
      </c>
      <c r="R17" s="9">
        <f t="shared" si="11"/>
        <v>4194.25</v>
      </c>
      <c r="S17" s="9">
        <f t="shared" si="11"/>
        <v>120870.25</v>
      </c>
      <c r="T17" s="9">
        <f t="shared" si="11"/>
        <v>89850</v>
      </c>
      <c r="U17" s="9">
        <f t="shared" si="11"/>
        <v>214914.5</v>
      </c>
      <c r="V17" s="9">
        <f t="shared" si="11"/>
        <v>202649</v>
      </c>
      <c r="W17" s="9">
        <f t="shared" si="11"/>
        <v>13189.75</v>
      </c>
      <c r="X17" s="9">
        <f t="shared" si="11"/>
        <v>1489021</v>
      </c>
      <c r="Y17" s="9">
        <f t="shared" si="11"/>
        <v>581647.5</v>
      </c>
      <c r="Z17" s="9">
        <f t="shared" si="11"/>
        <v>2069862.5</v>
      </c>
      <c r="AA17" s="9">
        <f t="shared" si="11"/>
        <v>205296.5</v>
      </c>
      <c r="AB17" s="9">
        <f t="shared" si="11"/>
        <v>126518</v>
      </c>
      <c r="AC17" s="9">
        <f t="shared" si="11"/>
        <v>331770.5</v>
      </c>
      <c r="AD17" s="9">
        <f t="shared" si="11"/>
        <v>1694328</v>
      </c>
      <c r="AE17" s="9">
        <f t="shared" si="11"/>
        <v>708620</v>
      </c>
      <c r="AF17" s="9">
        <f t="shared" si="11"/>
        <v>2401675</v>
      </c>
      <c r="AG17" s="9">
        <f t="shared" si="11"/>
        <v>32845775</v>
      </c>
      <c r="AH17" s="9">
        <f t="shared" si="12"/>
        <v>411.75</v>
      </c>
      <c r="AI17" s="9">
        <f t="shared" si="12"/>
        <v>16.75</v>
      </c>
      <c r="AJ17" s="9">
        <f t="shared" si="12"/>
        <v>655611</v>
      </c>
      <c r="AK17" s="9">
        <f t="shared" si="12"/>
        <v>30631.5</v>
      </c>
      <c r="AL17" s="9">
        <f t="shared" si="12"/>
        <v>619899.5</v>
      </c>
      <c r="AM17" s="9"/>
      <c r="AN17" s="9">
        <f t="shared" ref="AN17" si="15">AN9</f>
        <v>6062.2318490706384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1:56" s="8" customFormat="1" x14ac:dyDescent="0.2">
      <c r="A18" s="20">
        <v>2016</v>
      </c>
      <c r="B18" s="9">
        <f>B$12+(B$32-B$12)*($A18-$A$12)/($A$32-$A$12)</f>
        <v>1378471</v>
      </c>
      <c r="C18" s="9">
        <f t="shared" si="10"/>
        <v>142611.6</v>
      </c>
      <c r="D18" s="9">
        <f t="shared" si="10"/>
        <v>1520878</v>
      </c>
      <c r="E18" s="9">
        <f t="shared" si="10"/>
        <v>0</v>
      </c>
      <c r="F18" s="9">
        <f t="shared" si="10"/>
        <v>0</v>
      </c>
      <c r="G18" s="9">
        <f t="shared" si="10"/>
        <v>0</v>
      </c>
      <c r="H18" s="9">
        <f t="shared" si="10"/>
        <v>19643238</v>
      </c>
      <c r="I18" s="9">
        <f t="shared" si="10"/>
        <v>959742.4</v>
      </c>
      <c r="J18" s="9">
        <f t="shared" si="10"/>
        <v>20602422</v>
      </c>
      <c r="K18" s="9">
        <f t="shared" si="10"/>
        <v>0.7</v>
      </c>
      <c r="L18" s="9">
        <f t="shared" si="10"/>
        <v>23.4</v>
      </c>
      <c r="M18" s="9">
        <f t="shared" si="10"/>
        <v>63.7</v>
      </c>
      <c r="N18" s="9">
        <f t="shared" si="10"/>
        <v>2915590.2</v>
      </c>
      <c r="O18" s="9">
        <f t="shared" si="10"/>
        <v>6523685</v>
      </c>
      <c r="P18" s="9">
        <f t="shared" si="10"/>
        <v>286362.40000000002</v>
      </c>
      <c r="Q18" s="9">
        <f t="shared" si="10"/>
        <v>9725637.5999999996</v>
      </c>
      <c r="R18" s="9">
        <f t="shared" si="11"/>
        <v>4179.8999999999996</v>
      </c>
      <c r="S18" s="9">
        <f t="shared" si="11"/>
        <v>120008.5</v>
      </c>
      <c r="T18" s="9">
        <f t="shared" si="11"/>
        <v>89088</v>
      </c>
      <c r="U18" s="9">
        <f t="shared" si="11"/>
        <v>213276.4</v>
      </c>
      <c r="V18" s="9">
        <f t="shared" si="11"/>
        <v>200954</v>
      </c>
      <c r="W18" s="9">
        <f t="shared" si="11"/>
        <v>13239.5</v>
      </c>
      <c r="X18" s="9">
        <f t="shared" si="11"/>
        <v>1480727.6</v>
      </c>
      <c r="Y18" s="9">
        <f t="shared" si="11"/>
        <v>537993</v>
      </c>
      <c r="Z18" s="9">
        <f t="shared" si="11"/>
        <v>2017869</v>
      </c>
      <c r="AA18" s="9">
        <f t="shared" si="11"/>
        <v>207155.8</v>
      </c>
      <c r="AB18" s="9">
        <f t="shared" si="11"/>
        <v>128308.8</v>
      </c>
      <c r="AC18" s="9">
        <f t="shared" si="11"/>
        <v>335417</v>
      </c>
      <c r="AD18" s="9">
        <f t="shared" si="11"/>
        <v>1687876.8</v>
      </c>
      <c r="AE18" s="9">
        <f t="shared" si="11"/>
        <v>666724</v>
      </c>
      <c r="AF18" s="9">
        <f t="shared" si="11"/>
        <v>2353386</v>
      </c>
      <c r="AG18" s="9">
        <f t="shared" si="11"/>
        <v>32678450</v>
      </c>
      <c r="AH18" s="9">
        <f t="shared" si="12"/>
        <v>415.3</v>
      </c>
      <c r="AI18" s="9">
        <f t="shared" si="12"/>
        <v>16.7</v>
      </c>
      <c r="AJ18" s="9">
        <f t="shared" si="12"/>
        <v>653149.19999999995</v>
      </c>
      <c r="AK18" s="9">
        <f t="shared" si="12"/>
        <v>31029.200000000001</v>
      </c>
      <c r="AL18" s="9">
        <f t="shared" si="12"/>
        <v>617452.6</v>
      </c>
      <c r="AM18" s="9"/>
      <c r="AN18" s="9">
        <f t="shared" ref="AN18:AN31" si="16">AN$17+(AN$32-AN$17)*($A18-$A$17)/($A$32-$A$17)</f>
        <v>6030.9438096960384</v>
      </c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1:56" s="8" customFormat="1" x14ac:dyDescent="0.2">
      <c r="A19" s="20">
        <v>2017</v>
      </c>
      <c r="B19" s="9">
        <f t="shared" ref="B19:Q31" si="17">B$12+(B$32-B$12)*($A19-$A$12)/($A$32-$A$12)</f>
        <v>1266614.5</v>
      </c>
      <c r="C19" s="9">
        <f t="shared" si="10"/>
        <v>144599.20000000001</v>
      </c>
      <c r="D19" s="9">
        <f t="shared" si="10"/>
        <v>1411001</v>
      </c>
      <c r="E19" s="9">
        <f t="shared" si="10"/>
        <v>0</v>
      </c>
      <c r="F19" s="9">
        <f t="shared" si="10"/>
        <v>0</v>
      </c>
      <c r="G19" s="9">
        <f t="shared" si="10"/>
        <v>0</v>
      </c>
      <c r="H19" s="9">
        <f t="shared" si="10"/>
        <v>19568971</v>
      </c>
      <c r="I19" s="9">
        <f t="shared" si="10"/>
        <v>972045.8</v>
      </c>
      <c r="J19" s="9">
        <f t="shared" si="10"/>
        <v>20540399</v>
      </c>
      <c r="K19" s="9">
        <f t="shared" si="10"/>
        <v>0.65</v>
      </c>
      <c r="L19" s="9">
        <f t="shared" si="10"/>
        <v>23.3</v>
      </c>
      <c r="M19" s="9">
        <f t="shared" si="10"/>
        <v>63.15</v>
      </c>
      <c r="N19" s="9">
        <f t="shared" si="10"/>
        <v>2900860.9</v>
      </c>
      <c r="O19" s="9">
        <f t="shared" si="10"/>
        <v>6483582.5</v>
      </c>
      <c r="P19" s="9">
        <f t="shared" si="10"/>
        <v>284154.8</v>
      </c>
      <c r="Q19" s="9">
        <f t="shared" si="10"/>
        <v>9668598.1999999993</v>
      </c>
      <c r="R19" s="9">
        <f t="shared" si="11"/>
        <v>4165.55</v>
      </c>
      <c r="S19" s="9">
        <f t="shared" si="11"/>
        <v>119146.75</v>
      </c>
      <c r="T19" s="9">
        <f t="shared" si="11"/>
        <v>88326</v>
      </c>
      <c r="U19" s="9">
        <f t="shared" si="11"/>
        <v>211638.3</v>
      </c>
      <c r="V19" s="9">
        <f t="shared" si="11"/>
        <v>199259</v>
      </c>
      <c r="W19" s="9">
        <f t="shared" si="11"/>
        <v>13289.25</v>
      </c>
      <c r="X19" s="9">
        <f t="shared" si="11"/>
        <v>1472434.2</v>
      </c>
      <c r="Y19" s="9">
        <f t="shared" si="11"/>
        <v>494338.5</v>
      </c>
      <c r="Z19" s="9">
        <f t="shared" si="11"/>
        <v>1965875.5</v>
      </c>
      <c r="AA19" s="9">
        <f t="shared" si="11"/>
        <v>209015.1</v>
      </c>
      <c r="AB19" s="9">
        <f t="shared" si="11"/>
        <v>130099.6</v>
      </c>
      <c r="AC19" s="9">
        <f t="shared" si="11"/>
        <v>339063.5</v>
      </c>
      <c r="AD19" s="9">
        <f t="shared" si="11"/>
        <v>1681425.6</v>
      </c>
      <c r="AE19" s="9">
        <f t="shared" si="11"/>
        <v>624828</v>
      </c>
      <c r="AF19" s="9">
        <f t="shared" si="11"/>
        <v>2305097</v>
      </c>
      <c r="AG19" s="9">
        <f t="shared" si="11"/>
        <v>32511125</v>
      </c>
      <c r="AH19" s="9">
        <f t="shared" si="12"/>
        <v>418.85</v>
      </c>
      <c r="AI19" s="9">
        <f t="shared" si="12"/>
        <v>16.649999999999999</v>
      </c>
      <c r="AJ19" s="9">
        <f t="shared" si="12"/>
        <v>650687.4</v>
      </c>
      <c r="AK19" s="9">
        <f t="shared" si="12"/>
        <v>31426.9</v>
      </c>
      <c r="AL19" s="9">
        <f t="shared" si="12"/>
        <v>615005.69999999995</v>
      </c>
      <c r="AM19" s="9"/>
      <c r="AN19" s="9">
        <f t="shared" si="16"/>
        <v>5999.6557703214385</v>
      </c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1:56" s="8" customFormat="1" x14ac:dyDescent="0.2">
      <c r="A20" s="20">
        <v>2018</v>
      </c>
      <c r="B20" s="9">
        <f t="shared" si="17"/>
        <v>1154758</v>
      </c>
      <c r="C20" s="9">
        <f t="shared" si="10"/>
        <v>146586.79999999999</v>
      </c>
      <c r="D20" s="9">
        <f t="shared" si="10"/>
        <v>1301124</v>
      </c>
      <c r="E20" s="9">
        <f t="shared" si="10"/>
        <v>0</v>
      </c>
      <c r="F20" s="9">
        <f t="shared" si="10"/>
        <v>0</v>
      </c>
      <c r="G20" s="9">
        <f t="shared" si="10"/>
        <v>0</v>
      </c>
      <c r="H20" s="9">
        <f t="shared" si="10"/>
        <v>19494704</v>
      </c>
      <c r="I20" s="9">
        <f t="shared" si="10"/>
        <v>984349.2</v>
      </c>
      <c r="J20" s="9">
        <f t="shared" si="10"/>
        <v>20478376</v>
      </c>
      <c r="K20" s="9">
        <f t="shared" si="10"/>
        <v>0.6</v>
      </c>
      <c r="L20" s="9">
        <f t="shared" si="10"/>
        <v>23.2</v>
      </c>
      <c r="M20" s="9">
        <f t="shared" si="10"/>
        <v>62.6</v>
      </c>
      <c r="N20" s="9">
        <f t="shared" si="10"/>
        <v>2886131.6</v>
      </c>
      <c r="O20" s="9">
        <f t="shared" si="10"/>
        <v>6443480</v>
      </c>
      <c r="P20" s="9">
        <f t="shared" si="10"/>
        <v>281947.2</v>
      </c>
      <c r="Q20" s="9">
        <f t="shared" si="10"/>
        <v>9611558.8000000007</v>
      </c>
      <c r="R20" s="9">
        <f t="shared" si="11"/>
        <v>4151.2</v>
      </c>
      <c r="S20" s="9">
        <f t="shared" si="11"/>
        <v>118285</v>
      </c>
      <c r="T20" s="9">
        <f t="shared" si="11"/>
        <v>87564</v>
      </c>
      <c r="U20" s="9">
        <f t="shared" si="11"/>
        <v>210000.2</v>
      </c>
      <c r="V20" s="9">
        <f t="shared" si="11"/>
        <v>197564</v>
      </c>
      <c r="W20" s="9">
        <f t="shared" si="11"/>
        <v>13339</v>
      </c>
      <c r="X20" s="9">
        <f t="shared" si="11"/>
        <v>1464140.8</v>
      </c>
      <c r="Y20" s="9">
        <f t="shared" si="11"/>
        <v>450684</v>
      </c>
      <c r="Z20" s="9">
        <f t="shared" si="11"/>
        <v>1913882</v>
      </c>
      <c r="AA20" s="9">
        <f t="shared" si="11"/>
        <v>210874.4</v>
      </c>
      <c r="AB20" s="9">
        <f t="shared" si="11"/>
        <v>131890.4</v>
      </c>
      <c r="AC20" s="9">
        <f t="shared" si="11"/>
        <v>342710</v>
      </c>
      <c r="AD20" s="9">
        <f t="shared" si="11"/>
        <v>1674974.4</v>
      </c>
      <c r="AE20" s="9">
        <f t="shared" si="11"/>
        <v>582932</v>
      </c>
      <c r="AF20" s="9">
        <f t="shared" si="11"/>
        <v>2256808</v>
      </c>
      <c r="AG20" s="9">
        <f t="shared" si="11"/>
        <v>32343800</v>
      </c>
      <c r="AH20" s="9">
        <f t="shared" si="12"/>
        <v>422.4</v>
      </c>
      <c r="AI20" s="9">
        <f t="shared" si="12"/>
        <v>16.600000000000001</v>
      </c>
      <c r="AJ20" s="9">
        <f t="shared" si="12"/>
        <v>648225.6</v>
      </c>
      <c r="AK20" s="9">
        <f t="shared" si="12"/>
        <v>31824.6</v>
      </c>
      <c r="AL20" s="9">
        <f t="shared" si="12"/>
        <v>612558.80000000005</v>
      </c>
      <c r="AM20" s="9"/>
      <c r="AN20" s="9">
        <f t="shared" si="16"/>
        <v>5968.3677309468385</v>
      </c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1:56" s="8" customFormat="1" x14ac:dyDescent="0.2">
      <c r="A21" s="20">
        <v>2019</v>
      </c>
      <c r="B21" s="9">
        <f t="shared" si="17"/>
        <v>1042901.5</v>
      </c>
      <c r="C21" s="9">
        <f t="shared" si="10"/>
        <v>148574.39999999999</v>
      </c>
      <c r="D21" s="9">
        <f t="shared" si="10"/>
        <v>1191247</v>
      </c>
      <c r="E21" s="9">
        <f t="shared" si="10"/>
        <v>0</v>
      </c>
      <c r="F21" s="9">
        <f t="shared" si="10"/>
        <v>0</v>
      </c>
      <c r="G21" s="9">
        <f t="shared" si="10"/>
        <v>0</v>
      </c>
      <c r="H21" s="9">
        <f t="shared" si="10"/>
        <v>19420437</v>
      </c>
      <c r="I21" s="9">
        <f t="shared" si="10"/>
        <v>996652.6</v>
      </c>
      <c r="J21" s="9">
        <f t="shared" si="10"/>
        <v>20416353</v>
      </c>
      <c r="K21" s="9">
        <f t="shared" si="10"/>
        <v>0.55000000000000004</v>
      </c>
      <c r="L21" s="9">
        <f t="shared" si="10"/>
        <v>23.1</v>
      </c>
      <c r="M21" s="9">
        <f t="shared" si="10"/>
        <v>62.05</v>
      </c>
      <c r="N21" s="9">
        <f t="shared" si="10"/>
        <v>2871402.3</v>
      </c>
      <c r="O21" s="9">
        <f t="shared" si="10"/>
        <v>6403377.5</v>
      </c>
      <c r="P21" s="9">
        <f t="shared" si="10"/>
        <v>279739.59999999998</v>
      </c>
      <c r="Q21" s="9">
        <f t="shared" si="10"/>
        <v>9554519.4000000004</v>
      </c>
      <c r="R21" s="9">
        <f t="shared" si="11"/>
        <v>4136.8500000000004</v>
      </c>
      <c r="S21" s="9">
        <f t="shared" si="11"/>
        <v>117423.25</v>
      </c>
      <c r="T21" s="9">
        <f t="shared" si="11"/>
        <v>86802</v>
      </c>
      <c r="U21" s="9">
        <f t="shared" si="11"/>
        <v>208362.1</v>
      </c>
      <c r="V21" s="9">
        <f t="shared" si="11"/>
        <v>195869</v>
      </c>
      <c r="W21" s="9">
        <f t="shared" si="11"/>
        <v>13388.75</v>
      </c>
      <c r="X21" s="9">
        <f t="shared" si="11"/>
        <v>1455847.4</v>
      </c>
      <c r="Y21" s="9">
        <f t="shared" si="11"/>
        <v>407029.5</v>
      </c>
      <c r="Z21" s="9">
        <f t="shared" si="11"/>
        <v>1861888.5</v>
      </c>
      <c r="AA21" s="9">
        <f t="shared" si="11"/>
        <v>212733.7</v>
      </c>
      <c r="AB21" s="9">
        <f t="shared" si="11"/>
        <v>133681.20000000001</v>
      </c>
      <c r="AC21" s="9">
        <f t="shared" si="11"/>
        <v>346356.5</v>
      </c>
      <c r="AD21" s="9">
        <f t="shared" si="11"/>
        <v>1668523.2</v>
      </c>
      <c r="AE21" s="9">
        <f t="shared" si="11"/>
        <v>541036</v>
      </c>
      <c r="AF21" s="9">
        <f t="shared" si="11"/>
        <v>2208519</v>
      </c>
      <c r="AG21" s="9">
        <f t="shared" si="11"/>
        <v>32176475</v>
      </c>
      <c r="AH21" s="9">
        <f t="shared" si="12"/>
        <v>425.95</v>
      </c>
      <c r="AI21" s="9">
        <f t="shared" si="12"/>
        <v>16.55</v>
      </c>
      <c r="AJ21" s="9">
        <f t="shared" si="12"/>
        <v>645763.80000000005</v>
      </c>
      <c r="AK21" s="9">
        <f t="shared" si="12"/>
        <v>32222.3</v>
      </c>
      <c r="AL21" s="9">
        <f t="shared" si="12"/>
        <v>610111.9</v>
      </c>
      <c r="AM21" s="9"/>
      <c r="AN21" s="9">
        <f t="shared" si="16"/>
        <v>5937.0796915722394</v>
      </c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1:56" s="8" customFormat="1" x14ac:dyDescent="0.2">
      <c r="A22" s="20">
        <v>2020</v>
      </c>
      <c r="B22" s="9">
        <f t="shared" si="17"/>
        <v>931045</v>
      </c>
      <c r="C22" s="9">
        <f t="shared" si="10"/>
        <v>150562</v>
      </c>
      <c r="D22" s="9">
        <f t="shared" si="10"/>
        <v>1081370</v>
      </c>
      <c r="E22" s="9">
        <f t="shared" si="10"/>
        <v>0</v>
      </c>
      <c r="F22" s="9">
        <f t="shared" si="10"/>
        <v>0</v>
      </c>
      <c r="G22" s="9">
        <f t="shared" si="10"/>
        <v>0</v>
      </c>
      <c r="H22" s="9">
        <f t="shared" si="10"/>
        <v>19346170</v>
      </c>
      <c r="I22" s="9">
        <f t="shared" si="10"/>
        <v>1008956</v>
      </c>
      <c r="J22" s="9">
        <f t="shared" si="10"/>
        <v>20354330</v>
      </c>
      <c r="K22" s="9">
        <f t="shared" si="10"/>
        <v>0.5</v>
      </c>
      <c r="L22" s="9">
        <f t="shared" si="10"/>
        <v>23</v>
      </c>
      <c r="M22" s="9">
        <f t="shared" si="10"/>
        <v>61.5</v>
      </c>
      <c r="N22" s="9">
        <f t="shared" si="10"/>
        <v>2856673</v>
      </c>
      <c r="O22" s="9">
        <f t="shared" si="10"/>
        <v>6363275</v>
      </c>
      <c r="P22" s="9">
        <f t="shared" si="10"/>
        <v>277532</v>
      </c>
      <c r="Q22" s="9">
        <f t="shared" si="10"/>
        <v>9497480</v>
      </c>
      <c r="R22" s="9">
        <f t="shared" si="11"/>
        <v>4122.5</v>
      </c>
      <c r="S22" s="9">
        <f t="shared" si="11"/>
        <v>116561.5</v>
      </c>
      <c r="T22" s="9">
        <f t="shared" si="11"/>
        <v>86040</v>
      </c>
      <c r="U22" s="9">
        <f t="shared" si="11"/>
        <v>206724</v>
      </c>
      <c r="V22" s="9">
        <f t="shared" si="11"/>
        <v>194174</v>
      </c>
      <c r="W22" s="9">
        <f t="shared" si="11"/>
        <v>13438.5</v>
      </c>
      <c r="X22" s="9">
        <f t="shared" si="11"/>
        <v>1447554</v>
      </c>
      <c r="Y22" s="9">
        <f t="shared" si="11"/>
        <v>363375</v>
      </c>
      <c r="Z22" s="9">
        <f t="shared" si="11"/>
        <v>1809895</v>
      </c>
      <c r="AA22" s="9">
        <f t="shared" si="11"/>
        <v>214593</v>
      </c>
      <c r="AB22" s="9">
        <f t="shared" si="11"/>
        <v>135472</v>
      </c>
      <c r="AC22" s="9">
        <f t="shared" si="11"/>
        <v>350003</v>
      </c>
      <c r="AD22" s="9">
        <f t="shared" si="11"/>
        <v>1662072</v>
      </c>
      <c r="AE22" s="9">
        <f t="shared" si="11"/>
        <v>499140</v>
      </c>
      <c r="AF22" s="9">
        <f t="shared" si="11"/>
        <v>2160230</v>
      </c>
      <c r="AG22" s="9">
        <f t="shared" si="11"/>
        <v>32009150</v>
      </c>
      <c r="AH22" s="9">
        <f t="shared" si="12"/>
        <v>429.5</v>
      </c>
      <c r="AI22" s="9">
        <f t="shared" si="12"/>
        <v>16.5</v>
      </c>
      <c r="AJ22" s="9">
        <f t="shared" si="12"/>
        <v>643302</v>
      </c>
      <c r="AK22" s="9">
        <f t="shared" si="12"/>
        <v>32620</v>
      </c>
      <c r="AL22" s="9">
        <f t="shared" si="12"/>
        <v>607665</v>
      </c>
      <c r="AM22" s="9"/>
      <c r="AN22" s="9">
        <f t="shared" si="16"/>
        <v>5905.7916521976395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1:56" s="8" customFormat="1" x14ac:dyDescent="0.2">
      <c r="A23" s="20">
        <v>2021</v>
      </c>
      <c r="B23" s="9">
        <f t="shared" si="17"/>
        <v>819188.5</v>
      </c>
      <c r="C23" s="9">
        <f t="shared" si="10"/>
        <v>152549.6</v>
      </c>
      <c r="D23" s="9">
        <f t="shared" si="10"/>
        <v>971493</v>
      </c>
      <c r="E23" s="9">
        <f t="shared" si="10"/>
        <v>0</v>
      </c>
      <c r="F23" s="9">
        <f t="shared" si="10"/>
        <v>0</v>
      </c>
      <c r="G23" s="9">
        <f t="shared" si="10"/>
        <v>0</v>
      </c>
      <c r="H23" s="9">
        <f t="shared" si="10"/>
        <v>19271903</v>
      </c>
      <c r="I23" s="9">
        <f t="shared" si="10"/>
        <v>1021259.4</v>
      </c>
      <c r="J23" s="9">
        <f t="shared" si="10"/>
        <v>20292307</v>
      </c>
      <c r="K23" s="9">
        <f t="shared" si="10"/>
        <v>0.44999999999999996</v>
      </c>
      <c r="L23" s="9">
        <f t="shared" si="10"/>
        <v>22.9</v>
      </c>
      <c r="M23" s="9">
        <f t="shared" si="10"/>
        <v>60.95</v>
      </c>
      <c r="N23" s="9">
        <f t="shared" si="10"/>
        <v>2841943.7</v>
      </c>
      <c r="O23" s="9">
        <f t="shared" si="10"/>
        <v>6323172.5</v>
      </c>
      <c r="P23" s="9">
        <f t="shared" si="10"/>
        <v>275324.40000000002</v>
      </c>
      <c r="Q23" s="9">
        <f t="shared" si="10"/>
        <v>9440440.5999999996</v>
      </c>
      <c r="R23" s="9">
        <f t="shared" si="11"/>
        <v>4108.1499999999996</v>
      </c>
      <c r="S23" s="9">
        <f t="shared" si="11"/>
        <v>115699.75</v>
      </c>
      <c r="T23" s="9">
        <f t="shared" si="11"/>
        <v>85278</v>
      </c>
      <c r="U23" s="9">
        <f t="shared" si="11"/>
        <v>205085.9</v>
      </c>
      <c r="V23" s="9">
        <f t="shared" si="11"/>
        <v>192479</v>
      </c>
      <c r="W23" s="9">
        <f t="shared" si="11"/>
        <v>13488.25</v>
      </c>
      <c r="X23" s="9">
        <f t="shared" si="11"/>
        <v>1439260.6</v>
      </c>
      <c r="Y23" s="9">
        <f t="shared" si="11"/>
        <v>319720.5</v>
      </c>
      <c r="Z23" s="9">
        <f t="shared" si="11"/>
        <v>1757901.5</v>
      </c>
      <c r="AA23" s="9">
        <f t="shared" si="11"/>
        <v>216452.3</v>
      </c>
      <c r="AB23" s="9">
        <f t="shared" si="11"/>
        <v>137262.79999999999</v>
      </c>
      <c r="AC23" s="9">
        <f t="shared" si="11"/>
        <v>353649.5</v>
      </c>
      <c r="AD23" s="9">
        <f t="shared" si="11"/>
        <v>1655620.8</v>
      </c>
      <c r="AE23" s="9">
        <f t="shared" si="11"/>
        <v>457244</v>
      </c>
      <c r="AF23" s="9">
        <f t="shared" si="11"/>
        <v>2111941</v>
      </c>
      <c r="AG23" s="9">
        <f t="shared" si="11"/>
        <v>31841825</v>
      </c>
      <c r="AH23" s="9">
        <f t="shared" si="12"/>
        <v>433.05</v>
      </c>
      <c r="AI23" s="9">
        <f t="shared" si="12"/>
        <v>16.45</v>
      </c>
      <c r="AJ23" s="9">
        <f t="shared" si="12"/>
        <v>640840.19999999995</v>
      </c>
      <c r="AK23" s="9">
        <f t="shared" si="12"/>
        <v>33017.699999999997</v>
      </c>
      <c r="AL23" s="9">
        <f t="shared" si="12"/>
        <v>605218.1</v>
      </c>
      <c r="AM23" s="9"/>
      <c r="AN23" s="9">
        <f t="shared" si="16"/>
        <v>5874.5036128230395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1:56" s="8" customFormat="1" x14ac:dyDescent="0.2">
      <c r="A24" s="20">
        <v>2022</v>
      </c>
      <c r="B24" s="9">
        <f t="shared" si="17"/>
        <v>707332</v>
      </c>
      <c r="C24" s="9">
        <f t="shared" si="10"/>
        <v>154537.20000000001</v>
      </c>
      <c r="D24" s="9">
        <f t="shared" si="10"/>
        <v>861616</v>
      </c>
      <c r="E24" s="9">
        <f t="shared" si="10"/>
        <v>0</v>
      </c>
      <c r="F24" s="9">
        <f t="shared" si="10"/>
        <v>0</v>
      </c>
      <c r="G24" s="9">
        <f t="shared" si="10"/>
        <v>0</v>
      </c>
      <c r="H24" s="9">
        <f t="shared" si="10"/>
        <v>19197636</v>
      </c>
      <c r="I24" s="9">
        <f t="shared" si="10"/>
        <v>1033562.8</v>
      </c>
      <c r="J24" s="9">
        <f t="shared" si="10"/>
        <v>20230284</v>
      </c>
      <c r="K24" s="9">
        <f t="shared" si="10"/>
        <v>0.4</v>
      </c>
      <c r="L24" s="9">
        <f t="shared" si="10"/>
        <v>22.8</v>
      </c>
      <c r="M24" s="9">
        <f t="shared" si="10"/>
        <v>60.4</v>
      </c>
      <c r="N24" s="9">
        <f t="shared" si="10"/>
        <v>2827214.4</v>
      </c>
      <c r="O24" s="9">
        <f t="shared" si="10"/>
        <v>6283070</v>
      </c>
      <c r="P24" s="9">
        <f t="shared" si="10"/>
        <v>273116.79999999999</v>
      </c>
      <c r="Q24" s="9">
        <f t="shared" si="10"/>
        <v>9383401.1999999993</v>
      </c>
      <c r="R24" s="9">
        <f t="shared" si="11"/>
        <v>4093.8</v>
      </c>
      <c r="S24" s="9">
        <f t="shared" si="11"/>
        <v>114838</v>
      </c>
      <c r="T24" s="9">
        <f t="shared" si="11"/>
        <v>84516</v>
      </c>
      <c r="U24" s="9">
        <f t="shared" si="11"/>
        <v>203447.8</v>
      </c>
      <c r="V24" s="9">
        <f t="shared" si="11"/>
        <v>190784</v>
      </c>
      <c r="W24" s="9">
        <f t="shared" si="11"/>
        <v>13538</v>
      </c>
      <c r="X24" s="9">
        <f t="shared" si="11"/>
        <v>1430967.2</v>
      </c>
      <c r="Y24" s="9">
        <f t="shared" si="11"/>
        <v>276066</v>
      </c>
      <c r="Z24" s="9">
        <f t="shared" si="11"/>
        <v>1705908</v>
      </c>
      <c r="AA24" s="9">
        <f t="shared" si="11"/>
        <v>218311.6</v>
      </c>
      <c r="AB24" s="9">
        <f t="shared" si="11"/>
        <v>139053.6</v>
      </c>
      <c r="AC24" s="9">
        <f t="shared" si="11"/>
        <v>357296</v>
      </c>
      <c r="AD24" s="9">
        <f t="shared" si="11"/>
        <v>1649169.6</v>
      </c>
      <c r="AE24" s="9">
        <f t="shared" si="11"/>
        <v>415348</v>
      </c>
      <c r="AF24" s="9">
        <f t="shared" si="11"/>
        <v>2063652</v>
      </c>
      <c r="AG24" s="9">
        <f t="shared" si="11"/>
        <v>31674500</v>
      </c>
      <c r="AH24" s="9">
        <f t="shared" si="12"/>
        <v>436.6</v>
      </c>
      <c r="AI24" s="9">
        <f t="shared" si="12"/>
        <v>16.399999999999999</v>
      </c>
      <c r="AJ24" s="9">
        <f t="shared" si="12"/>
        <v>638378.4</v>
      </c>
      <c r="AK24" s="9">
        <f t="shared" si="12"/>
        <v>33415.4</v>
      </c>
      <c r="AL24" s="9">
        <f t="shared" si="12"/>
        <v>602771.19999999995</v>
      </c>
      <c r="AM24" s="9"/>
      <c r="AN24" s="9">
        <f t="shared" si="16"/>
        <v>5843.2155734484395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56" s="8" customFormat="1" x14ac:dyDescent="0.2">
      <c r="A25" s="20">
        <v>2023</v>
      </c>
      <c r="B25" s="9">
        <f t="shared" si="17"/>
        <v>595475.5</v>
      </c>
      <c r="C25" s="9">
        <f t="shared" si="10"/>
        <v>156524.79999999999</v>
      </c>
      <c r="D25" s="9">
        <f t="shared" si="10"/>
        <v>751739</v>
      </c>
      <c r="E25" s="9">
        <f t="shared" si="10"/>
        <v>0</v>
      </c>
      <c r="F25" s="9">
        <f t="shared" si="10"/>
        <v>0</v>
      </c>
      <c r="G25" s="9">
        <f t="shared" si="10"/>
        <v>0</v>
      </c>
      <c r="H25" s="9">
        <f t="shared" si="10"/>
        <v>19123369</v>
      </c>
      <c r="I25" s="9">
        <f t="shared" si="10"/>
        <v>1045866.2</v>
      </c>
      <c r="J25" s="9">
        <f t="shared" si="10"/>
        <v>20168261</v>
      </c>
      <c r="K25" s="9">
        <f t="shared" si="10"/>
        <v>0.35</v>
      </c>
      <c r="L25" s="9">
        <f t="shared" si="10"/>
        <v>22.7</v>
      </c>
      <c r="M25" s="9">
        <f t="shared" si="10"/>
        <v>59.85</v>
      </c>
      <c r="N25" s="9">
        <f t="shared" si="10"/>
        <v>2812485.1</v>
      </c>
      <c r="O25" s="9">
        <f t="shared" si="10"/>
        <v>6242967.5</v>
      </c>
      <c r="P25" s="9">
        <f t="shared" si="10"/>
        <v>270909.2</v>
      </c>
      <c r="Q25" s="9">
        <f t="shared" si="10"/>
        <v>9326361.8000000007</v>
      </c>
      <c r="R25" s="9">
        <f t="shared" si="11"/>
        <v>4079.45</v>
      </c>
      <c r="S25" s="9">
        <f t="shared" si="11"/>
        <v>113976.25</v>
      </c>
      <c r="T25" s="9">
        <f t="shared" si="11"/>
        <v>83754</v>
      </c>
      <c r="U25" s="9">
        <f t="shared" si="11"/>
        <v>201809.7</v>
      </c>
      <c r="V25" s="9">
        <f t="shared" si="11"/>
        <v>189089</v>
      </c>
      <c r="W25" s="9">
        <f t="shared" si="11"/>
        <v>13587.75</v>
      </c>
      <c r="X25" s="9">
        <f t="shared" si="11"/>
        <v>1422673.8</v>
      </c>
      <c r="Y25" s="9">
        <f t="shared" si="11"/>
        <v>232411.5</v>
      </c>
      <c r="Z25" s="9">
        <f t="shared" si="11"/>
        <v>1653914.5</v>
      </c>
      <c r="AA25" s="9">
        <f t="shared" si="11"/>
        <v>220170.9</v>
      </c>
      <c r="AB25" s="9">
        <f t="shared" si="11"/>
        <v>140844.4</v>
      </c>
      <c r="AC25" s="9">
        <f t="shared" si="11"/>
        <v>360942.5</v>
      </c>
      <c r="AD25" s="9">
        <f t="shared" si="11"/>
        <v>1642718.4</v>
      </c>
      <c r="AE25" s="9">
        <f t="shared" si="11"/>
        <v>373452</v>
      </c>
      <c r="AF25" s="9">
        <f t="shared" si="11"/>
        <v>2015363</v>
      </c>
      <c r="AG25" s="9">
        <f t="shared" si="11"/>
        <v>31507175</v>
      </c>
      <c r="AH25" s="9">
        <f t="shared" si="12"/>
        <v>440.15</v>
      </c>
      <c r="AI25" s="9">
        <f t="shared" si="12"/>
        <v>16.350000000000001</v>
      </c>
      <c r="AJ25" s="9">
        <f t="shared" si="12"/>
        <v>635916.6</v>
      </c>
      <c r="AK25" s="9">
        <f t="shared" si="12"/>
        <v>33813.1</v>
      </c>
      <c r="AL25" s="9">
        <f t="shared" si="12"/>
        <v>600324.30000000005</v>
      </c>
      <c r="AM25" s="9"/>
      <c r="AN25" s="9">
        <f t="shared" si="16"/>
        <v>5811.9275340738395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1:56" s="8" customFormat="1" x14ac:dyDescent="0.2">
      <c r="A26" s="20">
        <v>2024</v>
      </c>
      <c r="B26" s="9">
        <f t="shared" si="17"/>
        <v>483619</v>
      </c>
      <c r="C26" s="9">
        <f t="shared" si="10"/>
        <v>158512.4</v>
      </c>
      <c r="D26" s="9">
        <f t="shared" si="10"/>
        <v>641862</v>
      </c>
      <c r="E26" s="9">
        <f t="shared" si="10"/>
        <v>0</v>
      </c>
      <c r="F26" s="9">
        <f t="shared" si="10"/>
        <v>0</v>
      </c>
      <c r="G26" s="9">
        <f t="shared" si="10"/>
        <v>0</v>
      </c>
      <c r="H26" s="9">
        <f t="shared" si="10"/>
        <v>19049102</v>
      </c>
      <c r="I26" s="9">
        <f t="shared" si="10"/>
        <v>1058169.6000000001</v>
      </c>
      <c r="J26" s="9">
        <f t="shared" si="10"/>
        <v>20106238</v>
      </c>
      <c r="K26" s="9">
        <f t="shared" si="10"/>
        <v>0.30000000000000004</v>
      </c>
      <c r="L26" s="9">
        <f t="shared" si="10"/>
        <v>22.6</v>
      </c>
      <c r="M26" s="9">
        <f t="shared" si="10"/>
        <v>59.3</v>
      </c>
      <c r="N26" s="9">
        <f t="shared" si="10"/>
        <v>2797755.8</v>
      </c>
      <c r="O26" s="9">
        <f t="shared" si="10"/>
        <v>6202865</v>
      </c>
      <c r="P26" s="9">
        <f t="shared" si="10"/>
        <v>268701.59999999998</v>
      </c>
      <c r="Q26" s="9">
        <f t="shared" si="10"/>
        <v>9269322.4000000004</v>
      </c>
      <c r="R26" s="9">
        <f t="shared" si="11"/>
        <v>4065.1</v>
      </c>
      <c r="S26" s="9">
        <f t="shared" si="11"/>
        <v>113114.5</v>
      </c>
      <c r="T26" s="9">
        <f t="shared" si="11"/>
        <v>82992</v>
      </c>
      <c r="U26" s="9">
        <f t="shared" si="11"/>
        <v>200171.6</v>
      </c>
      <c r="V26" s="9">
        <f t="shared" si="11"/>
        <v>187394</v>
      </c>
      <c r="W26" s="9">
        <f t="shared" si="11"/>
        <v>13637.5</v>
      </c>
      <c r="X26" s="9">
        <f t="shared" si="11"/>
        <v>1414380.4</v>
      </c>
      <c r="Y26" s="9">
        <f t="shared" si="11"/>
        <v>188757</v>
      </c>
      <c r="Z26" s="9">
        <f t="shared" si="11"/>
        <v>1601921</v>
      </c>
      <c r="AA26" s="9">
        <f t="shared" si="11"/>
        <v>222030.2</v>
      </c>
      <c r="AB26" s="9">
        <f t="shared" si="11"/>
        <v>142635.20000000001</v>
      </c>
      <c r="AC26" s="9">
        <f t="shared" si="11"/>
        <v>364589</v>
      </c>
      <c r="AD26" s="9">
        <f t="shared" si="11"/>
        <v>1636267.2</v>
      </c>
      <c r="AE26" s="9">
        <f t="shared" si="11"/>
        <v>331556</v>
      </c>
      <c r="AF26" s="9">
        <f t="shared" si="11"/>
        <v>1967074</v>
      </c>
      <c r="AG26" s="9">
        <f t="shared" si="11"/>
        <v>31339850</v>
      </c>
      <c r="AH26" s="9">
        <f t="shared" si="12"/>
        <v>443.7</v>
      </c>
      <c r="AI26" s="9">
        <f t="shared" si="12"/>
        <v>16.3</v>
      </c>
      <c r="AJ26" s="9">
        <f t="shared" si="12"/>
        <v>633454.80000000005</v>
      </c>
      <c r="AK26" s="9">
        <f t="shared" si="12"/>
        <v>34210.800000000003</v>
      </c>
      <c r="AL26" s="9">
        <f t="shared" si="12"/>
        <v>597877.4</v>
      </c>
      <c r="AM26" s="9"/>
      <c r="AN26" s="9">
        <f t="shared" si="16"/>
        <v>5780.6394946992395</v>
      </c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1:56" s="8" customFormat="1" x14ac:dyDescent="0.2">
      <c r="A27" s="20">
        <v>2025</v>
      </c>
      <c r="B27" s="9">
        <f t="shared" si="17"/>
        <v>371762.5</v>
      </c>
      <c r="C27" s="9">
        <f t="shared" si="10"/>
        <v>160500</v>
      </c>
      <c r="D27" s="9">
        <f t="shared" si="10"/>
        <v>531985</v>
      </c>
      <c r="E27" s="9">
        <f t="shared" si="10"/>
        <v>0</v>
      </c>
      <c r="F27" s="9">
        <f t="shared" si="10"/>
        <v>0</v>
      </c>
      <c r="G27" s="9">
        <f t="shared" si="10"/>
        <v>0</v>
      </c>
      <c r="H27" s="9">
        <f t="shared" si="10"/>
        <v>18974835</v>
      </c>
      <c r="I27" s="9">
        <f t="shared" si="10"/>
        <v>1070473</v>
      </c>
      <c r="J27" s="9">
        <f t="shared" si="10"/>
        <v>20044215</v>
      </c>
      <c r="K27" s="9">
        <f t="shared" si="10"/>
        <v>0.25</v>
      </c>
      <c r="L27" s="9">
        <f t="shared" si="10"/>
        <v>22.5</v>
      </c>
      <c r="M27" s="9">
        <f t="shared" si="10"/>
        <v>58.75</v>
      </c>
      <c r="N27" s="9">
        <f t="shared" si="10"/>
        <v>2783026.5</v>
      </c>
      <c r="O27" s="9">
        <f t="shared" si="10"/>
        <v>6162762.5</v>
      </c>
      <c r="P27" s="9">
        <f t="shared" si="10"/>
        <v>266494</v>
      </c>
      <c r="Q27" s="9">
        <f t="shared" si="10"/>
        <v>9212283</v>
      </c>
      <c r="R27" s="9">
        <f t="shared" si="11"/>
        <v>4050.75</v>
      </c>
      <c r="S27" s="9">
        <f t="shared" si="11"/>
        <v>112252.75</v>
      </c>
      <c r="T27" s="9">
        <f t="shared" si="11"/>
        <v>82230</v>
      </c>
      <c r="U27" s="9">
        <f t="shared" si="11"/>
        <v>198533.5</v>
      </c>
      <c r="V27" s="9">
        <f t="shared" si="11"/>
        <v>185699</v>
      </c>
      <c r="W27" s="9">
        <f t="shared" si="11"/>
        <v>13687.25</v>
      </c>
      <c r="X27" s="9">
        <f t="shared" si="11"/>
        <v>1406087</v>
      </c>
      <c r="Y27" s="9">
        <f t="shared" si="11"/>
        <v>145102.5</v>
      </c>
      <c r="Z27" s="9">
        <f t="shared" si="11"/>
        <v>1549927.5</v>
      </c>
      <c r="AA27" s="9">
        <f t="shared" si="11"/>
        <v>223889.5</v>
      </c>
      <c r="AB27" s="9">
        <f t="shared" si="11"/>
        <v>144426</v>
      </c>
      <c r="AC27" s="9">
        <f t="shared" si="11"/>
        <v>368235.5</v>
      </c>
      <c r="AD27" s="9">
        <f t="shared" si="11"/>
        <v>1629816</v>
      </c>
      <c r="AE27" s="9">
        <f t="shared" si="11"/>
        <v>289660</v>
      </c>
      <c r="AF27" s="9">
        <f t="shared" si="11"/>
        <v>1918785</v>
      </c>
      <c r="AG27" s="9">
        <f t="shared" si="11"/>
        <v>31172525</v>
      </c>
      <c r="AH27" s="9">
        <f t="shared" si="12"/>
        <v>447.25</v>
      </c>
      <c r="AI27" s="9">
        <f t="shared" si="12"/>
        <v>16.25</v>
      </c>
      <c r="AJ27" s="9">
        <f t="shared" si="12"/>
        <v>630993</v>
      </c>
      <c r="AK27" s="9">
        <f t="shared" si="12"/>
        <v>34608.5</v>
      </c>
      <c r="AL27" s="9">
        <f t="shared" si="12"/>
        <v>595430.5</v>
      </c>
      <c r="AM27" s="9"/>
      <c r="AN27" s="9">
        <f t="shared" si="16"/>
        <v>5749.3514553246396</v>
      </c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1:56" s="8" customFormat="1" x14ac:dyDescent="0.2">
      <c r="A28" s="20">
        <v>2026</v>
      </c>
      <c r="B28" s="9">
        <f t="shared" si="17"/>
        <v>259906</v>
      </c>
      <c r="C28" s="9">
        <f t="shared" si="10"/>
        <v>162487.6</v>
      </c>
      <c r="D28" s="9">
        <f t="shared" si="10"/>
        <v>422108</v>
      </c>
      <c r="E28" s="9">
        <f t="shared" si="10"/>
        <v>0</v>
      </c>
      <c r="F28" s="9">
        <f t="shared" si="10"/>
        <v>0</v>
      </c>
      <c r="G28" s="9">
        <f t="shared" si="10"/>
        <v>0</v>
      </c>
      <c r="H28" s="9">
        <f t="shared" si="10"/>
        <v>18900568</v>
      </c>
      <c r="I28" s="9">
        <f t="shared" si="10"/>
        <v>1082776.3999999999</v>
      </c>
      <c r="J28" s="9">
        <f t="shared" si="10"/>
        <v>19982192</v>
      </c>
      <c r="K28" s="9">
        <f t="shared" si="10"/>
        <v>0.19999999999999996</v>
      </c>
      <c r="L28" s="9">
        <f t="shared" si="10"/>
        <v>22.4</v>
      </c>
      <c r="M28" s="9">
        <f t="shared" si="10"/>
        <v>58.2</v>
      </c>
      <c r="N28" s="9">
        <f t="shared" si="10"/>
        <v>2768297.2</v>
      </c>
      <c r="O28" s="9">
        <f t="shared" si="10"/>
        <v>6122660</v>
      </c>
      <c r="P28" s="9">
        <f t="shared" si="10"/>
        <v>264286.40000000002</v>
      </c>
      <c r="Q28" s="9">
        <f t="shared" si="10"/>
        <v>9155243.5999999996</v>
      </c>
      <c r="R28" s="9">
        <f t="shared" si="11"/>
        <v>4036.4</v>
      </c>
      <c r="S28" s="9">
        <f t="shared" si="11"/>
        <v>111391</v>
      </c>
      <c r="T28" s="9">
        <f t="shared" si="11"/>
        <v>81468</v>
      </c>
      <c r="U28" s="9">
        <f t="shared" si="11"/>
        <v>196895.4</v>
      </c>
      <c r="V28" s="9">
        <f t="shared" si="11"/>
        <v>184004</v>
      </c>
      <c r="W28" s="9">
        <f t="shared" si="11"/>
        <v>13737</v>
      </c>
      <c r="X28" s="9">
        <f t="shared" si="11"/>
        <v>1397793.6</v>
      </c>
      <c r="Y28" s="9">
        <f t="shared" si="11"/>
        <v>101448</v>
      </c>
      <c r="Z28" s="9">
        <f t="shared" si="11"/>
        <v>1497934</v>
      </c>
      <c r="AA28" s="9">
        <f t="shared" si="11"/>
        <v>225748.8</v>
      </c>
      <c r="AB28" s="9">
        <f t="shared" si="11"/>
        <v>146216.79999999999</v>
      </c>
      <c r="AC28" s="9">
        <f t="shared" si="11"/>
        <v>371882</v>
      </c>
      <c r="AD28" s="9">
        <f t="shared" si="11"/>
        <v>1623364.8</v>
      </c>
      <c r="AE28" s="9">
        <f t="shared" si="11"/>
        <v>247764</v>
      </c>
      <c r="AF28" s="9">
        <f t="shared" si="11"/>
        <v>1870496</v>
      </c>
      <c r="AG28" s="9">
        <f t="shared" ref="AG28:AL31" si="18">AG$12+(AG$32-AG$12)*($A28-$A$12)/($A$32-$A$12)</f>
        <v>31005200</v>
      </c>
      <c r="AH28" s="9">
        <f t="shared" si="12"/>
        <v>450.8</v>
      </c>
      <c r="AI28" s="9">
        <f t="shared" si="12"/>
        <v>16.2</v>
      </c>
      <c r="AJ28" s="9">
        <f t="shared" si="12"/>
        <v>628531.19999999995</v>
      </c>
      <c r="AK28" s="9">
        <f t="shared" si="12"/>
        <v>35006.199999999997</v>
      </c>
      <c r="AL28" s="9">
        <f t="shared" si="12"/>
        <v>592983.6</v>
      </c>
      <c r="AM28" s="9"/>
      <c r="AN28" s="9">
        <f t="shared" si="16"/>
        <v>5718.0634159500396</v>
      </c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</row>
    <row r="29" spans="1:56" s="8" customFormat="1" x14ac:dyDescent="0.2">
      <c r="A29" s="20">
        <v>2027</v>
      </c>
      <c r="B29" s="9">
        <f t="shared" si="17"/>
        <v>148049.5</v>
      </c>
      <c r="C29" s="9">
        <f t="shared" si="17"/>
        <v>164475.20000000001</v>
      </c>
      <c r="D29" s="9">
        <f t="shared" si="17"/>
        <v>312231</v>
      </c>
      <c r="E29" s="9">
        <f t="shared" si="17"/>
        <v>0</v>
      </c>
      <c r="F29" s="9">
        <f t="shared" si="17"/>
        <v>0</v>
      </c>
      <c r="G29" s="9">
        <f t="shared" si="17"/>
        <v>0</v>
      </c>
      <c r="H29" s="9">
        <f t="shared" si="17"/>
        <v>18826301</v>
      </c>
      <c r="I29" s="9">
        <f t="shared" si="17"/>
        <v>1095079.8</v>
      </c>
      <c r="J29" s="9">
        <f t="shared" si="17"/>
        <v>19920169</v>
      </c>
      <c r="K29" s="9">
        <f t="shared" si="17"/>
        <v>0.15000000000000002</v>
      </c>
      <c r="L29" s="9">
        <f t="shared" si="17"/>
        <v>22.3</v>
      </c>
      <c r="M29" s="9">
        <f t="shared" si="17"/>
        <v>57.65</v>
      </c>
      <c r="N29" s="9">
        <f t="shared" si="17"/>
        <v>2753567.9</v>
      </c>
      <c r="O29" s="9">
        <f t="shared" si="17"/>
        <v>6082557.5</v>
      </c>
      <c r="P29" s="9">
        <f t="shared" si="17"/>
        <v>262078.8</v>
      </c>
      <c r="Q29" s="9">
        <f t="shared" si="17"/>
        <v>9098204.1999999993</v>
      </c>
      <c r="R29" s="9">
        <f t="shared" ref="R29:AF31" si="19">R$12+(R$32-R$12)*($A29-$A$12)/($A$32-$A$12)</f>
        <v>4022.05</v>
      </c>
      <c r="S29" s="9">
        <f t="shared" si="19"/>
        <v>110529.25</v>
      </c>
      <c r="T29" s="9">
        <f t="shared" si="19"/>
        <v>80706</v>
      </c>
      <c r="U29" s="9">
        <f t="shared" si="19"/>
        <v>195257.3</v>
      </c>
      <c r="V29" s="9">
        <f t="shared" si="19"/>
        <v>182309</v>
      </c>
      <c r="W29" s="9">
        <f t="shared" si="19"/>
        <v>13786.75</v>
      </c>
      <c r="X29" s="9">
        <f t="shared" si="19"/>
        <v>1389500.2</v>
      </c>
      <c r="Y29" s="9">
        <f t="shared" si="19"/>
        <v>57793.5</v>
      </c>
      <c r="Z29" s="9">
        <f t="shared" si="19"/>
        <v>1445940.5</v>
      </c>
      <c r="AA29" s="9">
        <f t="shared" si="19"/>
        <v>227608.1</v>
      </c>
      <c r="AB29" s="9">
        <f t="shared" si="19"/>
        <v>148007.6</v>
      </c>
      <c r="AC29" s="9">
        <f t="shared" si="19"/>
        <v>375528.5</v>
      </c>
      <c r="AD29" s="9">
        <f t="shared" si="19"/>
        <v>1616913.6</v>
      </c>
      <c r="AE29" s="9">
        <f t="shared" si="19"/>
        <v>205868</v>
      </c>
      <c r="AF29" s="9">
        <f t="shared" si="19"/>
        <v>1822207</v>
      </c>
      <c r="AG29" s="9">
        <f t="shared" si="18"/>
        <v>30837875</v>
      </c>
      <c r="AH29" s="9">
        <f t="shared" si="18"/>
        <v>454.35</v>
      </c>
      <c r="AI29" s="9">
        <f t="shared" si="18"/>
        <v>16.149999999999999</v>
      </c>
      <c r="AJ29" s="9">
        <f t="shared" si="18"/>
        <v>626069.4</v>
      </c>
      <c r="AK29" s="9">
        <f t="shared" si="18"/>
        <v>35403.9</v>
      </c>
      <c r="AL29" s="9">
        <f t="shared" si="18"/>
        <v>590536.69999999995</v>
      </c>
      <c r="AM29" s="9"/>
      <c r="AN29" s="9">
        <f t="shared" si="16"/>
        <v>5686.7753765754405</v>
      </c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</row>
    <row r="30" spans="1:56" s="8" customFormat="1" x14ac:dyDescent="0.2">
      <c r="A30" s="20">
        <v>2028</v>
      </c>
      <c r="B30" s="9">
        <f t="shared" si="17"/>
        <v>36193</v>
      </c>
      <c r="C30" s="9">
        <f t="shared" si="17"/>
        <v>166462.79999999999</v>
      </c>
      <c r="D30" s="9">
        <f t="shared" si="17"/>
        <v>202354</v>
      </c>
      <c r="E30" s="9">
        <f t="shared" si="17"/>
        <v>0</v>
      </c>
      <c r="F30" s="9">
        <f t="shared" si="17"/>
        <v>0</v>
      </c>
      <c r="G30" s="9">
        <f t="shared" si="17"/>
        <v>0</v>
      </c>
      <c r="H30" s="9">
        <f t="shared" si="17"/>
        <v>18752034</v>
      </c>
      <c r="I30" s="9">
        <f t="shared" si="17"/>
        <v>1107383.2</v>
      </c>
      <c r="J30" s="9">
        <f t="shared" si="17"/>
        <v>19858146</v>
      </c>
      <c r="K30" s="9">
        <f t="shared" si="17"/>
        <v>9.9999999999999978E-2</v>
      </c>
      <c r="L30" s="9">
        <f t="shared" si="17"/>
        <v>22.2</v>
      </c>
      <c r="M30" s="9">
        <f t="shared" si="17"/>
        <v>57.1</v>
      </c>
      <c r="N30" s="9">
        <f t="shared" si="17"/>
        <v>2738838.6</v>
      </c>
      <c r="O30" s="9">
        <f t="shared" si="17"/>
        <v>6042455</v>
      </c>
      <c r="P30" s="9">
        <f t="shared" si="17"/>
        <v>259871.2</v>
      </c>
      <c r="Q30" s="9">
        <f t="shared" si="17"/>
        <v>9041164.8000000007</v>
      </c>
      <c r="R30" s="9">
        <f t="shared" si="19"/>
        <v>4007.7</v>
      </c>
      <c r="S30" s="9">
        <f t="shared" si="19"/>
        <v>109667.5</v>
      </c>
      <c r="T30" s="9">
        <f t="shared" si="19"/>
        <v>79944</v>
      </c>
      <c r="U30" s="9">
        <f t="shared" si="19"/>
        <v>193619.20000000001</v>
      </c>
      <c r="V30" s="9">
        <f t="shared" si="19"/>
        <v>180614</v>
      </c>
      <c r="W30" s="9">
        <f t="shared" si="19"/>
        <v>13836.5</v>
      </c>
      <c r="X30" s="9">
        <f t="shared" si="19"/>
        <v>1381206.8</v>
      </c>
      <c r="Y30" s="9">
        <f t="shared" si="19"/>
        <v>14139</v>
      </c>
      <c r="Z30" s="9">
        <f t="shared" si="19"/>
        <v>1393947</v>
      </c>
      <c r="AA30" s="9">
        <f t="shared" si="19"/>
        <v>229467.4</v>
      </c>
      <c r="AB30" s="9">
        <f t="shared" si="19"/>
        <v>149798.39999999999</v>
      </c>
      <c r="AC30" s="9">
        <f t="shared" si="19"/>
        <v>379175</v>
      </c>
      <c r="AD30" s="9">
        <f t="shared" si="19"/>
        <v>1610462.4</v>
      </c>
      <c r="AE30" s="9">
        <f t="shared" si="19"/>
        <v>163972</v>
      </c>
      <c r="AF30" s="9">
        <f t="shared" si="19"/>
        <v>1773918</v>
      </c>
      <c r="AG30" s="9">
        <f t="shared" si="18"/>
        <v>30670550</v>
      </c>
      <c r="AH30" s="9">
        <f t="shared" si="18"/>
        <v>457.9</v>
      </c>
      <c r="AI30" s="9">
        <f t="shared" si="18"/>
        <v>16.100000000000001</v>
      </c>
      <c r="AJ30" s="9">
        <f t="shared" si="18"/>
        <v>623607.6</v>
      </c>
      <c r="AK30" s="9">
        <f t="shared" si="18"/>
        <v>35801.599999999999</v>
      </c>
      <c r="AL30" s="9">
        <f t="shared" si="18"/>
        <v>588089.80000000005</v>
      </c>
      <c r="AM30" s="9"/>
      <c r="AN30" s="9">
        <f t="shared" si="16"/>
        <v>5655.4873372008406</v>
      </c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6" s="8" customFormat="1" x14ac:dyDescent="0.2">
      <c r="A31" s="20">
        <v>2029</v>
      </c>
      <c r="B31" s="9">
        <f t="shared" si="17"/>
        <v>-75663.5</v>
      </c>
      <c r="C31" s="9">
        <f t="shared" si="17"/>
        <v>168450.4</v>
      </c>
      <c r="D31" s="9">
        <f t="shared" si="17"/>
        <v>92477</v>
      </c>
      <c r="E31" s="9">
        <f t="shared" si="17"/>
        <v>0</v>
      </c>
      <c r="F31" s="9">
        <f t="shared" si="17"/>
        <v>0</v>
      </c>
      <c r="G31" s="9">
        <f t="shared" si="17"/>
        <v>0</v>
      </c>
      <c r="H31" s="9">
        <f t="shared" si="17"/>
        <v>18677767</v>
      </c>
      <c r="I31" s="9">
        <f t="shared" si="17"/>
        <v>1119686.6000000001</v>
      </c>
      <c r="J31" s="9">
        <f t="shared" si="17"/>
        <v>19796123</v>
      </c>
      <c r="K31" s="9">
        <f t="shared" si="17"/>
        <v>5.0000000000000044E-2</v>
      </c>
      <c r="L31" s="9">
        <f t="shared" si="17"/>
        <v>22.1</v>
      </c>
      <c r="M31" s="9">
        <f t="shared" si="17"/>
        <v>56.55</v>
      </c>
      <c r="N31" s="9">
        <f t="shared" si="17"/>
        <v>2724109.3</v>
      </c>
      <c r="O31" s="9">
        <f t="shared" si="17"/>
        <v>6002352.5</v>
      </c>
      <c r="P31" s="9">
        <f t="shared" si="17"/>
        <v>257663.6</v>
      </c>
      <c r="Q31" s="9">
        <f t="shared" si="17"/>
        <v>8984125.4000000004</v>
      </c>
      <c r="R31" s="9">
        <f t="shared" si="19"/>
        <v>3993.35</v>
      </c>
      <c r="S31" s="9">
        <f t="shared" si="19"/>
        <v>108805.75</v>
      </c>
      <c r="T31" s="9">
        <f t="shared" si="19"/>
        <v>79182</v>
      </c>
      <c r="U31" s="9">
        <f t="shared" si="19"/>
        <v>191981.1</v>
      </c>
      <c r="V31" s="9">
        <f t="shared" si="19"/>
        <v>178919</v>
      </c>
      <c r="W31" s="9">
        <f t="shared" si="19"/>
        <v>13886.25</v>
      </c>
      <c r="X31" s="9">
        <f t="shared" si="19"/>
        <v>1372913.4</v>
      </c>
      <c r="Y31" s="9">
        <f t="shared" si="19"/>
        <v>-29515.5</v>
      </c>
      <c r="Z31" s="9">
        <f t="shared" si="19"/>
        <v>1341953.5</v>
      </c>
      <c r="AA31" s="9">
        <f t="shared" si="19"/>
        <v>231326.7</v>
      </c>
      <c r="AB31" s="9">
        <f t="shared" si="19"/>
        <v>151589.20000000001</v>
      </c>
      <c r="AC31" s="9">
        <f t="shared" si="19"/>
        <v>382821.5</v>
      </c>
      <c r="AD31" s="9">
        <f t="shared" si="19"/>
        <v>1604011.2</v>
      </c>
      <c r="AE31" s="9">
        <f t="shared" si="19"/>
        <v>122076</v>
      </c>
      <c r="AF31" s="9">
        <f t="shared" si="19"/>
        <v>1725629</v>
      </c>
      <c r="AG31" s="9">
        <f t="shared" si="18"/>
        <v>30503225</v>
      </c>
      <c r="AH31" s="9">
        <f t="shared" si="18"/>
        <v>461.45</v>
      </c>
      <c r="AI31" s="9">
        <f t="shared" si="18"/>
        <v>16.05</v>
      </c>
      <c r="AJ31" s="9">
        <f t="shared" si="18"/>
        <v>621145.80000000005</v>
      </c>
      <c r="AK31" s="9">
        <f t="shared" si="18"/>
        <v>36199.300000000003</v>
      </c>
      <c r="AL31" s="9">
        <f t="shared" si="18"/>
        <v>585642.9</v>
      </c>
      <c r="AM31" s="9"/>
      <c r="AN31" s="9">
        <f t="shared" si="16"/>
        <v>5624.1992978262406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1:56" s="8" customFormat="1" x14ac:dyDescent="0.2">
      <c r="A32" s="20">
        <v>2030</v>
      </c>
      <c r="B32" s="8">
        <f t="shared" ref="B32" si="20">B8</f>
        <v>-187520</v>
      </c>
      <c r="C32" s="8">
        <f t="shared" ref="C32:AH32" si="21">C8</f>
        <v>170438</v>
      </c>
      <c r="D32" s="8">
        <f t="shared" si="21"/>
        <v>-17400</v>
      </c>
      <c r="E32" s="8">
        <f t="shared" si="21"/>
        <v>0</v>
      </c>
      <c r="F32" s="8">
        <f t="shared" si="21"/>
        <v>0</v>
      </c>
      <c r="G32" s="8">
        <f t="shared" si="21"/>
        <v>0</v>
      </c>
      <c r="H32" s="8">
        <f t="shared" si="21"/>
        <v>18603500</v>
      </c>
      <c r="I32" s="8">
        <f t="shared" si="21"/>
        <v>1131990</v>
      </c>
      <c r="J32" s="8">
        <f t="shared" si="21"/>
        <v>19734100</v>
      </c>
      <c r="K32" s="8">
        <f t="shared" si="21"/>
        <v>0</v>
      </c>
      <c r="L32" s="8">
        <f t="shared" si="21"/>
        <v>22</v>
      </c>
      <c r="M32" s="8">
        <f t="shared" si="21"/>
        <v>56</v>
      </c>
      <c r="N32" s="8">
        <f t="shared" si="21"/>
        <v>2709380</v>
      </c>
      <c r="O32" s="8">
        <f t="shared" si="21"/>
        <v>5962250</v>
      </c>
      <c r="P32" s="8">
        <f t="shared" si="21"/>
        <v>255456</v>
      </c>
      <c r="Q32" s="8">
        <f t="shared" si="21"/>
        <v>8927086</v>
      </c>
      <c r="R32" s="8">
        <f t="shared" si="21"/>
        <v>3979</v>
      </c>
      <c r="S32" s="8">
        <f t="shared" si="21"/>
        <v>107944</v>
      </c>
      <c r="T32" s="8">
        <f t="shared" si="21"/>
        <v>78420</v>
      </c>
      <c r="U32" s="8">
        <f t="shared" si="21"/>
        <v>190343</v>
      </c>
      <c r="V32" s="8">
        <f t="shared" si="21"/>
        <v>177224</v>
      </c>
      <c r="W32" s="8">
        <f t="shared" si="21"/>
        <v>13936</v>
      </c>
      <c r="X32" s="8">
        <f t="shared" si="21"/>
        <v>1364620</v>
      </c>
      <c r="Y32" s="8">
        <f t="shared" si="21"/>
        <v>-73170</v>
      </c>
      <c r="Z32" s="8">
        <f t="shared" si="21"/>
        <v>1289960</v>
      </c>
      <c r="AA32" s="8">
        <f t="shared" si="21"/>
        <v>233186</v>
      </c>
      <c r="AB32" s="8">
        <f t="shared" si="21"/>
        <v>153380</v>
      </c>
      <c r="AC32" s="8">
        <f t="shared" si="21"/>
        <v>386468</v>
      </c>
      <c r="AD32" s="8">
        <f t="shared" si="21"/>
        <v>1597560</v>
      </c>
      <c r="AE32" s="8">
        <f t="shared" si="21"/>
        <v>80180</v>
      </c>
      <c r="AF32" s="8">
        <f t="shared" si="21"/>
        <v>1677340</v>
      </c>
      <c r="AG32" s="8">
        <f t="shared" si="21"/>
        <v>30335900</v>
      </c>
      <c r="AH32" s="8">
        <f t="shared" si="21"/>
        <v>465</v>
      </c>
      <c r="AI32" s="8">
        <f t="shared" ref="AI32:AK32" si="22">AI8</f>
        <v>16</v>
      </c>
      <c r="AJ32" s="8">
        <f t="shared" si="22"/>
        <v>618684</v>
      </c>
      <c r="AK32" s="8">
        <f t="shared" si="22"/>
        <v>36597</v>
      </c>
      <c r="AL32" s="8">
        <f t="shared" ref="AL32:AN32" si="23">AL8</f>
        <v>583196</v>
      </c>
      <c r="AN32" s="8">
        <f t="shared" si="23"/>
        <v>5592.9112584516406</v>
      </c>
    </row>
    <row r="33" spans="1:40" s="13" customFormat="1" x14ac:dyDescent="0.2">
      <c r="A33" s="20">
        <v>2031</v>
      </c>
      <c r="B33" s="9">
        <f t="shared" ref="B33:Q48" si="24">B$12+(B$32-B$12)*($A33-$A$12)/($A$32-$A$12)</f>
        <v>-299376.5</v>
      </c>
      <c r="C33" s="9">
        <f t="shared" si="24"/>
        <v>172425.60000000001</v>
      </c>
      <c r="D33" s="9">
        <f t="shared" si="24"/>
        <v>-127277</v>
      </c>
      <c r="E33" s="9">
        <f t="shared" si="24"/>
        <v>0</v>
      </c>
      <c r="F33" s="9">
        <f t="shared" si="24"/>
        <v>0</v>
      </c>
      <c r="G33" s="9">
        <f t="shared" si="24"/>
        <v>0</v>
      </c>
      <c r="H33" s="9">
        <f t="shared" si="24"/>
        <v>18529233</v>
      </c>
      <c r="I33" s="9">
        <f t="shared" si="24"/>
        <v>1144293.3999999999</v>
      </c>
      <c r="J33" s="9">
        <f t="shared" si="24"/>
        <v>19672077</v>
      </c>
      <c r="K33" s="9">
        <f t="shared" si="24"/>
        <v>-5.0000000000000044E-2</v>
      </c>
      <c r="L33" s="9">
        <f t="shared" si="24"/>
        <v>21.9</v>
      </c>
      <c r="M33" s="9">
        <f t="shared" si="24"/>
        <v>55.45</v>
      </c>
      <c r="N33" s="9">
        <f t="shared" si="24"/>
        <v>2694650.7</v>
      </c>
      <c r="O33" s="9">
        <f t="shared" si="24"/>
        <v>5922147.5</v>
      </c>
      <c r="P33" s="9">
        <f t="shared" si="24"/>
        <v>253248.4</v>
      </c>
      <c r="Q33" s="9">
        <f t="shared" si="24"/>
        <v>8870046.5999999996</v>
      </c>
      <c r="R33" s="9">
        <f t="shared" ref="R33:AG48" si="25">R$12+(R$32-R$12)*($A33-$A$12)/($A$32-$A$12)</f>
        <v>3964.65</v>
      </c>
      <c r="S33" s="9">
        <f t="shared" si="25"/>
        <v>107082.25</v>
      </c>
      <c r="T33" s="9">
        <f t="shared" si="25"/>
        <v>77658</v>
      </c>
      <c r="U33" s="9">
        <f t="shared" si="25"/>
        <v>188704.9</v>
      </c>
      <c r="V33" s="9">
        <f t="shared" si="25"/>
        <v>175529</v>
      </c>
      <c r="W33" s="9">
        <f t="shared" si="25"/>
        <v>13985.75</v>
      </c>
      <c r="X33" s="9">
        <f t="shared" si="25"/>
        <v>1356326.6</v>
      </c>
      <c r="Y33" s="9">
        <f t="shared" si="25"/>
        <v>-116824.5</v>
      </c>
      <c r="Z33" s="9">
        <f t="shared" si="25"/>
        <v>1237966.5</v>
      </c>
      <c r="AA33" s="9">
        <f t="shared" si="25"/>
        <v>235045.3</v>
      </c>
      <c r="AB33" s="9">
        <f t="shared" si="25"/>
        <v>155170.79999999999</v>
      </c>
      <c r="AC33" s="9">
        <f t="shared" si="25"/>
        <v>390114.5</v>
      </c>
      <c r="AD33" s="9">
        <f t="shared" si="25"/>
        <v>1591108.8</v>
      </c>
      <c r="AE33" s="9">
        <f t="shared" si="25"/>
        <v>38284</v>
      </c>
      <c r="AF33" s="9">
        <f t="shared" si="25"/>
        <v>1629051</v>
      </c>
      <c r="AG33" s="9">
        <f t="shared" si="25"/>
        <v>30168575</v>
      </c>
      <c r="AH33" s="9">
        <f t="shared" ref="AH33:AL48" si="26">AH$12+(AH$32-AH$12)*($A33-$A$12)/($A$32-$A$12)</f>
        <v>468.55</v>
      </c>
      <c r="AI33" s="9">
        <f t="shared" si="26"/>
        <v>15.95</v>
      </c>
      <c r="AJ33" s="9">
        <f t="shared" si="26"/>
        <v>616222.19999999995</v>
      </c>
      <c r="AK33" s="9">
        <f t="shared" si="26"/>
        <v>36994.699999999997</v>
      </c>
      <c r="AL33" s="9">
        <f t="shared" si="26"/>
        <v>580749.1</v>
      </c>
      <c r="AN33" s="9">
        <f t="shared" ref="AN33:AN56" si="27">AN$17+(AN$32-AN$17)*($A33-$A$17)/($A$32-$A$17)</f>
        <v>5561.6232190770406</v>
      </c>
    </row>
    <row r="34" spans="1:40" x14ac:dyDescent="0.2">
      <c r="A34" s="20">
        <v>2032</v>
      </c>
      <c r="B34" s="9">
        <f t="shared" si="24"/>
        <v>-411233</v>
      </c>
      <c r="C34" s="9">
        <f t="shared" si="24"/>
        <v>174413.2</v>
      </c>
      <c r="D34" s="9">
        <f t="shared" si="24"/>
        <v>-237154</v>
      </c>
      <c r="E34" s="9">
        <f t="shared" si="24"/>
        <v>0</v>
      </c>
      <c r="F34" s="9">
        <f t="shared" si="24"/>
        <v>0</v>
      </c>
      <c r="G34" s="9">
        <f t="shared" si="24"/>
        <v>0</v>
      </c>
      <c r="H34" s="9">
        <f t="shared" si="24"/>
        <v>18454966</v>
      </c>
      <c r="I34" s="9">
        <f t="shared" si="24"/>
        <v>1156596.8</v>
      </c>
      <c r="J34" s="9">
        <f t="shared" si="24"/>
        <v>19610054</v>
      </c>
      <c r="K34" s="9">
        <f t="shared" si="24"/>
        <v>-0.10000000000000009</v>
      </c>
      <c r="L34" s="9">
        <f t="shared" si="24"/>
        <v>21.8</v>
      </c>
      <c r="M34" s="9">
        <f t="shared" si="24"/>
        <v>54.9</v>
      </c>
      <c r="N34" s="9">
        <f t="shared" si="24"/>
        <v>2679921.4</v>
      </c>
      <c r="O34" s="9">
        <f t="shared" si="24"/>
        <v>5882045</v>
      </c>
      <c r="P34" s="9">
        <f t="shared" si="24"/>
        <v>251040.8</v>
      </c>
      <c r="Q34" s="9">
        <f t="shared" si="24"/>
        <v>8813007.1999999993</v>
      </c>
      <c r="R34" s="9">
        <f t="shared" si="25"/>
        <v>3950.3</v>
      </c>
      <c r="S34" s="9">
        <f t="shared" si="25"/>
        <v>106220.5</v>
      </c>
      <c r="T34" s="9">
        <f t="shared" si="25"/>
        <v>76896</v>
      </c>
      <c r="U34" s="9">
        <f t="shared" si="25"/>
        <v>187066.8</v>
      </c>
      <c r="V34" s="9">
        <f t="shared" si="25"/>
        <v>173834</v>
      </c>
      <c r="W34" s="9">
        <f t="shared" si="25"/>
        <v>14035.5</v>
      </c>
      <c r="X34" s="9">
        <f t="shared" si="25"/>
        <v>1348033.2</v>
      </c>
      <c r="Y34" s="9">
        <f t="shared" si="25"/>
        <v>-160479</v>
      </c>
      <c r="Z34" s="9">
        <f t="shared" si="25"/>
        <v>1185973</v>
      </c>
      <c r="AA34" s="9">
        <f t="shared" si="25"/>
        <v>236904.6</v>
      </c>
      <c r="AB34" s="9">
        <f t="shared" si="25"/>
        <v>156961.60000000001</v>
      </c>
      <c r="AC34" s="9">
        <f t="shared" si="25"/>
        <v>393761</v>
      </c>
      <c r="AD34" s="9">
        <f t="shared" si="25"/>
        <v>1584657.6</v>
      </c>
      <c r="AE34" s="9">
        <f t="shared" si="25"/>
        <v>-3612</v>
      </c>
      <c r="AF34" s="9">
        <f t="shared" si="25"/>
        <v>1580762</v>
      </c>
      <c r="AG34" s="9">
        <f t="shared" si="25"/>
        <v>30001250</v>
      </c>
      <c r="AH34" s="9">
        <f t="shared" si="26"/>
        <v>472.1</v>
      </c>
      <c r="AI34" s="9">
        <f t="shared" si="26"/>
        <v>15.9</v>
      </c>
      <c r="AJ34" s="9">
        <f t="shared" si="26"/>
        <v>613760.4</v>
      </c>
      <c r="AK34" s="9">
        <f t="shared" si="26"/>
        <v>37392.400000000001</v>
      </c>
      <c r="AL34" s="9">
        <f t="shared" si="26"/>
        <v>578302.19999999995</v>
      </c>
      <c r="AN34" s="9">
        <f t="shared" si="27"/>
        <v>5530.3351797024407</v>
      </c>
    </row>
    <row r="35" spans="1:40" x14ac:dyDescent="0.2">
      <c r="A35" s="20">
        <v>2033</v>
      </c>
      <c r="B35" s="9">
        <f t="shared" si="24"/>
        <v>-523089.5</v>
      </c>
      <c r="C35" s="9">
        <f t="shared" si="24"/>
        <v>176400.8</v>
      </c>
      <c r="D35" s="9">
        <f t="shared" si="24"/>
        <v>-347031</v>
      </c>
      <c r="E35" s="9">
        <f t="shared" si="24"/>
        <v>0</v>
      </c>
      <c r="F35" s="9">
        <f t="shared" si="24"/>
        <v>0</v>
      </c>
      <c r="G35" s="9">
        <f t="shared" si="24"/>
        <v>0</v>
      </c>
      <c r="H35" s="9">
        <f t="shared" si="24"/>
        <v>18380699</v>
      </c>
      <c r="I35" s="9">
        <f t="shared" si="24"/>
        <v>1168900.2</v>
      </c>
      <c r="J35" s="9">
        <f t="shared" si="24"/>
        <v>19548031</v>
      </c>
      <c r="K35" s="9">
        <f t="shared" si="24"/>
        <v>-0.14999999999999991</v>
      </c>
      <c r="L35" s="9">
        <f t="shared" si="24"/>
        <v>21.7</v>
      </c>
      <c r="M35" s="9">
        <f t="shared" si="24"/>
        <v>54.35</v>
      </c>
      <c r="N35" s="9">
        <f t="shared" si="24"/>
        <v>2665192.1</v>
      </c>
      <c r="O35" s="9">
        <f t="shared" si="24"/>
        <v>5841942.5</v>
      </c>
      <c r="P35" s="9">
        <f t="shared" si="24"/>
        <v>248833.2</v>
      </c>
      <c r="Q35" s="9">
        <f t="shared" si="24"/>
        <v>8755967.8000000007</v>
      </c>
      <c r="R35" s="9">
        <f t="shared" si="25"/>
        <v>3935.95</v>
      </c>
      <c r="S35" s="9">
        <f t="shared" si="25"/>
        <v>105358.75</v>
      </c>
      <c r="T35" s="9">
        <f t="shared" si="25"/>
        <v>76134</v>
      </c>
      <c r="U35" s="9">
        <f t="shared" si="25"/>
        <v>185428.7</v>
      </c>
      <c r="V35" s="9">
        <f t="shared" si="25"/>
        <v>172139</v>
      </c>
      <c r="W35" s="9">
        <f t="shared" si="25"/>
        <v>14085.25</v>
      </c>
      <c r="X35" s="9">
        <f t="shared" si="25"/>
        <v>1339739.8</v>
      </c>
      <c r="Y35" s="9">
        <f t="shared" si="25"/>
        <v>-204133.5</v>
      </c>
      <c r="Z35" s="9">
        <f t="shared" si="25"/>
        <v>1133979.5</v>
      </c>
      <c r="AA35" s="9">
        <f t="shared" si="25"/>
        <v>238763.9</v>
      </c>
      <c r="AB35" s="9">
        <f t="shared" si="25"/>
        <v>158752.4</v>
      </c>
      <c r="AC35" s="9">
        <f t="shared" si="25"/>
        <v>397407.5</v>
      </c>
      <c r="AD35" s="9">
        <f t="shared" si="25"/>
        <v>1578206.4</v>
      </c>
      <c r="AE35" s="9">
        <f t="shared" si="25"/>
        <v>-45508</v>
      </c>
      <c r="AF35" s="9">
        <f t="shared" si="25"/>
        <v>1532473</v>
      </c>
      <c r="AG35" s="9">
        <f t="shared" si="25"/>
        <v>29833925</v>
      </c>
      <c r="AH35" s="9">
        <f t="shared" si="26"/>
        <v>475.65</v>
      </c>
      <c r="AI35" s="9">
        <f t="shared" si="26"/>
        <v>15.85</v>
      </c>
      <c r="AJ35" s="9">
        <f t="shared" si="26"/>
        <v>611298.6</v>
      </c>
      <c r="AK35" s="9">
        <f t="shared" si="26"/>
        <v>37790.1</v>
      </c>
      <c r="AL35" s="9">
        <f t="shared" si="26"/>
        <v>575855.30000000005</v>
      </c>
      <c r="AN35" s="9">
        <f t="shared" si="27"/>
        <v>5499.0471403278407</v>
      </c>
    </row>
    <row r="36" spans="1:40" x14ac:dyDescent="0.2">
      <c r="A36" s="20">
        <v>2034</v>
      </c>
      <c r="B36" s="9">
        <f t="shared" si="24"/>
        <v>-634946</v>
      </c>
      <c r="C36" s="9">
        <f t="shared" si="24"/>
        <v>178388.4</v>
      </c>
      <c r="D36" s="9">
        <f t="shared" si="24"/>
        <v>-456908</v>
      </c>
      <c r="E36" s="9">
        <f t="shared" si="24"/>
        <v>0</v>
      </c>
      <c r="F36" s="9">
        <f t="shared" si="24"/>
        <v>0</v>
      </c>
      <c r="G36" s="9">
        <f t="shared" si="24"/>
        <v>0</v>
      </c>
      <c r="H36" s="9">
        <f t="shared" si="24"/>
        <v>18306432</v>
      </c>
      <c r="I36" s="9">
        <f t="shared" si="24"/>
        <v>1181203.6000000001</v>
      </c>
      <c r="J36" s="9">
        <f t="shared" si="24"/>
        <v>19486008</v>
      </c>
      <c r="K36" s="9">
        <f t="shared" si="24"/>
        <v>-0.19999999999999996</v>
      </c>
      <c r="L36" s="9">
        <f t="shared" si="24"/>
        <v>21.6</v>
      </c>
      <c r="M36" s="9">
        <f t="shared" si="24"/>
        <v>53.8</v>
      </c>
      <c r="N36" s="9">
        <f t="shared" si="24"/>
        <v>2650462.7999999998</v>
      </c>
      <c r="O36" s="9">
        <f t="shared" si="24"/>
        <v>5801840</v>
      </c>
      <c r="P36" s="9">
        <f t="shared" si="24"/>
        <v>246625.6</v>
      </c>
      <c r="Q36" s="9">
        <f t="shared" si="24"/>
        <v>8698928.4000000004</v>
      </c>
      <c r="R36" s="9">
        <f t="shared" si="25"/>
        <v>3921.6</v>
      </c>
      <c r="S36" s="9">
        <f t="shared" si="25"/>
        <v>104497</v>
      </c>
      <c r="T36" s="9">
        <f t="shared" si="25"/>
        <v>75372</v>
      </c>
      <c r="U36" s="9">
        <f t="shared" si="25"/>
        <v>183790.6</v>
      </c>
      <c r="V36" s="9">
        <f t="shared" si="25"/>
        <v>170444</v>
      </c>
      <c r="W36" s="9">
        <f t="shared" si="25"/>
        <v>14135</v>
      </c>
      <c r="X36" s="9">
        <f t="shared" si="25"/>
        <v>1331446.3999999999</v>
      </c>
      <c r="Y36" s="9">
        <f t="shared" si="25"/>
        <v>-247788</v>
      </c>
      <c r="Z36" s="9">
        <f t="shared" si="25"/>
        <v>1081986</v>
      </c>
      <c r="AA36" s="9">
        <f t="shared" si="25"/>
        <v>240623.2</v>
      </c>
      <c r="AB36" s="9">
        <f t="shared" si="25"/>
        <v>160543.20000000001</v>
      </c>
      <c r="AC36" s="9">
        <f t="shared" si="25"/>
        <v>401054</v>
      </c>
      <c r="AD36" s="9">
        <f t="shared" si="25"/>
        <v>1571755.2</v>
      </c>
      <c r="AE36" s="9">
        <f t="shared" si="25"/>
        <v>-87404</v>
      </c>
      <c r="AF36" s="9">
        <f t="shared" si="25"/>
        <v>1484184</v>
      </c>
      <c r="AG36" s="9">
        <f t="shared" si="25"/>
        <v>29666600</v>
      </c>
      <c r="AH36" s="9">
        <f t="shared" si="26"/>
        <v>479.2</v>
      </c>
      <c r="AI36" s="9">
        <f t="shared" si="26"/>
        <v>15.8</v>
      </c>
      <c r="AJ36" s="9">
        <f t="shared" si="26"/>
        <v>608836.80000000005</v>
      </c>
      <c r="AK36" s="9">
        <f t="shared" si="26"/>
        <v>38187.800000000003</v>
      </c>
      <c r="AL36" s="9">
        <f t="shared" si="26"/>
        <v>573408.4</v>
      </c>
      <c r="AN36" s="9">
        <f t="shared" si="27"/>
        <v>5467.7591009532407</v>
      </c>
    </row>
    <row r="37" spans="1:40" x14ac:dyDescent="0.2">
      <c r="A37" s="8">
        <v>2035</v>
      </c>
      <c r="B37" s="9">
        <f t="shared" si="24"/>
        <v>-746802.5</v>
      </c>
      <c r="C37" s="9">
        <f t="shared" si="24"/>
        <v>180376</v>
      </c>
      <c r="D37" s="9">
        <f t="shared" si="24"/>
        <v>-566785</v>
      </c>
      <c r="E37" s="9">
        <f t="shared" si="24"/>
        <v>0</v>
      </c>
      <c r="F37" s="9">
        <f t="shared" si="24"/>
        <v>0</v>
      </c>
      <c r="G37" s="9">
        <f t="shared" si="24"/>
        <v>0</v>
      </c>
      <c r="H37" s="9">
        <f t="shared" si="24"/>
        <v>18232165</v>
      </c>
      <c r="I37" s="9">
        <f t="shared" si="24"/>
        <v>1193507</v>
      </c>
      <c r="J37" s="9">
        <f t="shared" si="24"/>
        <v>19423985</v>
      </c>
      <c r="K37" s="9">
        <f t="shared" si="24"/>
        <v>-0.25</v>
      </c>
      <c r="L37" s="9">
        <f t="shared" si="24"/>
        <v>21.5</v>
      </c>
      <c r="M37" s="9">
        <f t="shared" si="24"/>
        <v>53.25</v>
      </c>
      <c r="N37" s="9">
        <f t="shared" si="24"/>
        <v>2635733.5</v>
      </c>
      <c r="O37" s="9">
        <f t="shared" si="24"/>
        <v>5761737.5</v>
      </c>
      <c r="P37" s="9">
        <f t="shared" si="24"/>
        <v>244418</v>
      </c>
      <c r="Q37" s="9">
        <f t="shared" si="24"/>
        <v>8641889</v>
      </c>
      <c r="R37" s="9">
        <f t="shared" si="25"/>
        <v>3907.25</v>
      </c>
      <c r="S37" s="9">
        <f t="shared" si="25"/>
        <v>103635.25</v>
      </c>
      <c r="T37" s="9">
        <f t="shared" si="25"/>
        <v>74610</v>
      </c>
      <c r="U37" s="9">
        <f t="shared" si="25"/>
        <v>182152.5</v>
      </c>
      <c r="V37" s="9">
        <f t="shared" si="25"/>
        <v>168749</v>
      </c>
      <c r="W37" s="9">
        <f t="shared" si="25"/>
        <v>14184.75</v>
      </c>
      <c r="X37" s="9">
        <f t="shared" si="25"/>
        <v>1323153</v>
      </c>
      <c r="Y37" s="9">
        <f t="shared" si="25"/>
        <v>-291442.5</v>
      </c>
      <c r="Z37" s="9">
        <f t="shared" si="25"/>
        <v>1029992.5</v>
      </c>
      <c r="AA37" s="9">
        <f t="shared" si="25"/>
        <v>242482.5</v>
      </c>
      <c r="AB37" s="9">
        <f t="shared" si="25"/>
        <v>162334</v>
      </c>
      <c r="AC37" s="9">
        <f t="shared" si="25"/>
        <v>404700.5</v>
      </c>
      <c r="AD37" s="9">
        <f t="shared" si="25"/>
        <v>1565304</v>
      </c>
      <c r="AE37" s="9">
        <f t="shared" si="25"/>
        <v>-129300</v>
      </c>
      <c r="AF37" s="9">
        <f t="shared" si="25"/>
        <v>1435895</v>
      </c>
      <c r="AG37" s="9">
        <f t="shared" si="25"/>
        <v>29499275</v>
      </c>
      <c r="AH37" s="9">
        <f t="shared" si="26"/>
        <v>482.75</v>
      </c>
      <c r="AI37" s="9">
        <f t="shared" si="26"/>
        <v>15.75</v>
      </c>
      <c r="AJ37" s="9">
        <f t="shared" si="26"/>
        <v>606375</v>
      </c>
      <c r="AK37" s="9">
        <f t="shared" si="26"/>
        <v>38585.5</v>
      </c>
      <c r="AL37" s="9">
        <f t="shared" si="26"/>
        <v>570961.5</v>
      </c>
      <c r="AN37" s="9">
        <f t="shared" si="27"/>
        <v>5436.4710615786416</v>
      </c>
    </row>
    <row r="38" spans="1:40" x14ac:dyDescent="0.2">
      <c r="A38" s="8">
        <v>2036</v>
      </c>
      <c r="B38" s="9">
        <f t="shared" si="24"/>
        <v>-858659</v>
      </c>
      <c r="C38" s="9">
        <f t="shared" si="24"/>
        <v>182363.6</v>
      </c>
      <c r="D38" s="9">
        <f t="shared" si="24"/>
        <v>-676662</v>
      </c>
      <c r="E38" s="9">
        <f t="shared" si="24"/>
        <v>0</v>
      </c>
      <c r="F38" s="9">
        <f t="shared" si="24"/>
        <v>0</v>
      </c>
      <c r="G38" s="9">
        <f t="shared" si="24"/>
        <v>0</v>
      </c>
      <c r="H38" s="9">
        <f t="shared" si="24"/>
        <v>18157898</v>
      </c>
      <c r="I38" s="9">
        <f t="shared" si="24"/>
        <v>1205810.3999999999</v>
      </c>
      <c r="J38" s="9">
        <f t="shared" si="24"/>
        <v>19361962</v>
      </c>
      <c r="K38" s="9">
        <f t="shared" si="24"/>
        <v>-0.30000000000000004</v>
      </c>
      <c r="L38" s="9">
        <f t="shared" si="24"/>
        <v>21.4</v>
      </c>
      <c r="M38" s="9">
        <f t="shared" si="24"/>
        <v>52.7</v>
      </c>
      <c r="N38" s="9">
        <f t="shared" si="24"/>
        <v>2621004.2000000002</v>
      </c>
      <c r="O38" s="9">
        <f t="shared" si="24"/>
        <v>5721635</v>
      </c>
      <c r="P38" s="9">
        <f t="shared" si="24"/>
        <v>242210.4</v>
      </c>
      <c r="Q38" s="9">
        <f t="shared" si="24"/>
        <v>8584849.5999999996</v>
      </c>
      <c r="R38" s="9">
        <f t="shared" si="25"/>
        <v>3892.9</v>
      </c>
      <c r="S38" s="9">
        <f t="shared" si="25"/>
        <v>102773.5</v>
      </c>
      <c r="T38" s="9">
        <f t="shared" si="25"/>
        <v>73848</v>
      </c>
      <c r="U38" s="9">
        <f t="shared" si="25"/>
        <v>180514.4</v>
      </c>
      <c r="V38" s="9">
        <f t="shared" si="25"/>
        <v>167054</v>
      </c>
      <c r="W38" s="9">
        <f t="shared" si="25"/>
        <v>14234.5</v>
      </c>
      <c r="X38" s="9">
        <f t="shared" si="25"/>
        <v>1314859.6000000001</v>
      </c>
      <c r="Y38" s="9">
        <f t="shared" si="25"/>
        <v>-335097</v>
      </c>
      <c r="Z38" s="9">
        <f t="shared" si="25"/>
        <v>977999</v>
      </c>
      <c r="AA38" s="9">
        <f t="shared" si="25"/>
        <v>244341.8</v>
      </c>
      <c r="AB38" s="9">
        <f t="shared" si="25"/>
        <v>164124.79999999999</v>
      </c>
      <c r="AC38" s="9">
        <f t="shared" si="25"/>
        <v>408347</v>
      </c>
      <c r="AD38" s="9">
        <f t="shared" si="25"/>
        <v>1558852.8</v>
      </c>
      <c r="AE38" s="9">
        <f t="shared" si="25"/>
        <v>-171196</v>
      </c>
      <c r="AF38" s="9">
        <f t="shared" si="25"/>
        <v>1387606</v>
      </c>
      <c r="AG38" s="9">
        <f t="shared" si="25"/>
        <v>29331950</v>
      </c>
      <c r="AH38" s="9">
        <f t="shared" si="26"/>
        <v>486.3</v>
      </c>
      <c r="AI38" s="9">
        <f t="shared" si="26"/>
        <v>15.7</v>
      </c>
      <c r="AJ38" s="9">
        <f t="shared" si="26"/>
        <v>603913.19999999995</v>
      </c>
      <c r="AK38" s="9">
        <f t="shared" si="26"/>
        <v>38983.199999999997</v>
      </c>
      <c r="AL38" s="9">
        <f t="shared" si="26"/>
        <v>568514.6</v>
      </c>
      <c r="AN38" s="9">
        <f t="shared" si="27"/>
        <v>5405.1830222040417</v>
      </c>
    </row>
    <row r="39" spans="1:40" x14ac:dyDescent="0.2">
      <c r="A39" s="8">
        <v>2037</v>
      </c>
      <c r="B39" s="9">
        <f t="shared" si="24"/>
        <v>-970515.5</v>
      </c>
      <c r="C39" s="9">
        <f t="shared" si="24"/>
        <v>184351.2</v>
      </c>
      <c r="D39" s="9">
        <f t="shared" si="24"/>
        <v>-786539</v>
      </c>
      <c r="E39" s="9">
        <f t="shared" si="24"/>
        <v>0</v>
      </c>
      <c r="F39" s="9">
        <f t="shared" si="24"/>
        <v>0</v>
      </c>
      <c r="G39" s="9">
        <f t="shared" si="24"/>
        <v>0</v>
      </c>
      <c r="H39" s="9">
        <f t="shared" si="24"/>
        <v>18083631</v>
      </c>
      <c r="I39" s="9">
        <f t="shared" si="24"/>
        <v>1218113.8</v>
      </c>
      <c r="J39" s="9">
        <f t="shared" si="24"/>
        <v>19299939</v>
      </c>
      <c r="K39" s="9">
        <f t="shared" si="24"/>
        <v>-0.35000000000000009</v>
      </c>
      <c r="L39" s="9">
        <f t="shared" si="24"/>
        <v>21.3</v>
      </c>
      <c r="M39" s="9">
        <f t="shared" si="24"/>
        <v>52.15</v>
      </c>
      <c r="N39" s="9">
        <f t="shared" si="24"/>
        <v>2606274.9</v>
      </c>
      <c r="O39" s="9">
        <f t="shared" si="24"/>
        <v>5681532.5</v>
      </c>
      <c r="P39" s="9">
        <f t="shared" si="24"/>
        <v>240002.8</v>
      </c>
      <c r="Q39" s="9">
        <f t="shared" si="24"/>
        <v>8527810.1999999993</v>
      </c>
      <c r="R39" s="9">
        <f t="shared" si="25"/>
        <v>3878.55</v>
      </c>
      <c r="S39" s="9">
        <f t="shared" si="25"/>
        <v>101911.75</v>
      </c>
      <c r="T39" s="9">
        <f t="shared" si="25"/>
        <v>73086</v>
      </c>
      <c r="U39" s="9">
        <f t="shared" si="25"/>
        <v>178876.3</v>
      </c>
      <c r="V39" s="9">
        <f t="shared" si="25"/>
        <v>165359</v>
      </c>
      <c r="W39" s="9">
        <f t="shared" si="25"/>
        <v>14284.25</v>
      </c>
      <c r="X39" s="9">
        <f t="shared" si="25"/>
        <v>1306566.2</v>
      </c>
      <c r="Y39" s="9">
        <f t="shared" si="25"/>
        <v>-378751.5</v>
      </c>
      <c r="Z39" s="9">
        <f t="shared" si="25"/>
        <v>926005.5</v>
      </c>
      <c r="AA39" s="9">
        <f t="shared" si="25"/>
        <v>246201.1</v>
      </c>
      <c r="AB39" s="9">
        <f t="shared" si="25"/>
        <v>165915.6</v>
      </c>
      <c r="AC39" s="9">
        <f t="shared" si="25"/>
        <v>411993.5</v>
      </c>
      <c r="AD39" s="9">
        <f t="shared" si="25"/>
        <v>1552401.6</v>
      </c>
      <c r="AE39" s="9">
        <f t="shared" si="25"/>
        <v>-213092</v>
      </c>
      <c r="AF39" s="9">
        <f t="shared" si="25"/>
        <v>1339317</v>
      </c>
      <c r="AG39" s="9">
        <f t="shared" si="25"/>
        <v>29164625</v>
      </c>
      <c r="AH39" s="9">
        <f t="shared" si="26"/>
        <v>489.85</v>
      </c>
      <c r="AI39" s="9">
        <f t="shared" si="26"/>
        <v>15.65</v>
      </c>
      <c r="AJ39" s="9">
        <f t="shared" si="26"/>
        <v>601451.4</v>
      </c>
      <c r="AK39" s="9">
        <f t="shared" si="26"/>
        <v>39380.9</v>
      </c>
      <c r="AL39" s="9">
        <f t="shared" si="26"/>
        <v>566067.69999999995</v>
      </c>
      <c r="AN39" s="9">
        <f t="shared" si="27"/>
        <v>5373.8949828294417</v>
      </c>
    </row>
    <row r="40" spans="1:40" x14ac:dyDescent="0.2">
      <c r="A40" s="8">
        <v>2038</v>
      </c>
      <c r="B40" s="9">
        <f t="shared" si="24"/>
        <v>-1082372</v>
      </c>
      <c r="C40" s="9">
        <f t="shared" si="24"/>
        <v>186338.8</v>
      </c>
      <c r="D40" s="9">
        <f t="shared" si="24"/>
        <v>-896416</v>
      </c>
      <c r="E40" s="9">
        <f t="shared" si="24"/>
        <v>0</v>
      </c>
      <c r="F40" s="9">
        <f t="shared" si="24"/>
        <v>0</v>
      </c>
      <c r="G40" s="9">
        <f t="shared" si="24"/>
        <v>0</v>
      </c>
      <c r="H40" s="9">
        <f t="shared" si="24"/>
        <v>18009364</v>
      </c>
      <c r="I40" s="9">
        <f t="shared" si="24"/>
        <v>1230417.2</v>
      </c>
      <c r="J40" s="9">
        <f t="shared" si="24"/>
        <v>19237916</v>
      </c>
      <c r="K40" s="9">
        <f t="shared" si="24"/>
        <v>-0.39999999999999991</v>
      </c>
      <c r="L40" s="9">
        <f t="shared" si="24"/>
        <v>21.2</v>
      </c>
      <c r="M40" s="9">
        <f t="shared" si="24"/>
        <v>51.6</v>
      </c>
      <c r="N40" s="9">
        <f t="shared" si="24"/>
        <v>2591545.6</v>
      </c>
      <c r="O40" s="9">
        <f t="shared" si="24"/>
        <v>5641430</v>
      </c>
      <c r="P40" s="9">
        <f t="shared" si="24"/>
        <v>237795.20000000001</v>
      </c>
      <c r="Q40" s="9">
        <f t="shared" si="24"/>
        <v>8470770.8000000007</v>
      </c>
      <c r="R40" s="9">
        <f t="shared" si="25"/>
        <v>3864.2</v>
      </c>
      <c r="S40" s="9">
        <f t="shared" si="25"/>
        <v>101050</v>
      </c>
      <c r="T40" s="9">
        <f t="shared" si="25"/>
        <v>72324</v>
      </c>
      <c r="U40" s="9">
        <f t="shared" si="25"/>
        <v>177238.2</v>
      </c>
      <c r="V40" s="9">
        <f t="shared" si="25"/>
        <v>163664</v>
      </c>
      <c r="W40" s="9">
        <f t="shared" si="25"/>
        <v>14334</v>
      </c>
      <c r="X40" s="9">
        <f t="shared" si="25"/>
        <v>1298272.8</v>
      </c>
      <c r="Y40" s="9">
        <f t="shared" si="25"/>
        <v>-422406</v>
      </c>
      <c r="Z40" s="9">
        <f t="shared" si="25"/>
        <v>874012</v>
      </c>
      <c r="AA40" s="9">
        <f t="shared" si="25"/>
        <v>248060.4</v>
      </c>
      <c r="AB40" s="9">
        <f t="shared" si="25"/>
        <v>167706.4</v>
      </c>
      <c r="AC40" s="9">
        <f t="shared" si="25"/>
        <v>415640</v>
      </c>
      <c r="AD40" s="9">
        <f t="shared" si="25"/>
        <v>1545950.4</v>
      </c>
      <c r="AE40" s="9">
        <f t="shared" si="25"/>
        <v>-254988</v>
      </c>
      <c r="AF40" s="9">
        <f t="shared" si="25"/>
        <v>1291028</v>
      </c>
      <c r="AG40" s="9">
        <f t="shared" si="25"/>
        <v>28997300</v>
      </c>
      <c r="AH40" s="9">
        <f t="shared" si="26"/>
        <v>493.4</v>
      </c>
      <c r="AI40" s="9">
        <f t="shared" si="26"/>
        <v>15.6</v>
      </c>
      <c r="AJ40" s="9">
        <f t="shared" si="26"/>
        <v>598989.6</v>
      </c>
      <c r="AK40" s="9">
        <f t="shared" si="26"/>
        <v>39778.6</v>
      </c>
      <c r="AL40" s="9">
        <f t="shared" si="26"/>
        <v>563620.80000000005</v>
      </c>
      <c r="AN40" s="9">
        <f t="shared" si="27"/>
        <v>5342.6069434548417</v>
      </c>
    </row>
    <row r="41" spans="1:40" x14ac:dyDescent="0.2">
      <c r="A41" s="20">
        <v>2039</v>
      </c>
      <c r="B41" s="9">
        <f t="shared" si="24"/>
        <v>-1194228.5</v>
      </c>
      <c r="C41" s="9">
        <f t="shared" si="24"/>
        <v>188326.39999999999</v>
      </c>
      <c r="D41" s="9">
        <f t="shared" si="24"/>
        <v>-1006293</v>
      </c>
      <c r="E41" s="9">
        <f t="shared" si="24"/>
        <v>0</v>
      </c>
      <c r="F41" s="9">
        <f t="shared" si="24"/>
        <v>0</v>
      </c>
      <c r="G41" s="9">
        <f t="shared" si="24"/>
        <v>0</v>
      </c>
      <c r="H41" s="9">
        <f t="shared" si="24"/>
        <v>17935097</v>
      </c>
      <c r="I41" s="9">
        <f t="shared" si="24"/>
        <v>1242720.6000000001</v>
      </c>
      <c r="J41" s="9">
        <f t="shared" si="24"/>
        <v>19175893</v>
      </c>
      <c r="K41" s="9">
        <f t="shared" si="24"/>
        <v>-0.44999999999999996</v>
      </c>
      <c r="L41" s="9">
        <f t="shared" si="24"/>
        <v>21.1</v>
      </c>
      <c r="M41" s="9">
        <f t="shared" si="24"/>
        <v>51.05</v>
      </c>
      <c r="N41" s="9">
        <f t="shared" si="24"/>
        <v>2576816.2999999998</v>
      </c>
      <c r="O41" s="9">
        <f t="shared" si="24"/>
        <v>5601327.5</v>
      </c>
      <c r="P41" s="9">
        <f t="shared" si="24"/>
        <v>235587.6</v>
      </c>
      <c r="Q41" s="9">
        <f t="shared" si="24"/>
        <v>8413731.4000000004</v>
      </c>
      <c r="R41" s="9">
        <f t="shared" si="25"/>
        <v>3849.85</v>
      </c>
      <c r="S41" s="9">
        <f t="shared" si="25"/>
        <v>100188.25</v>
      </c>
      <c r="T41" s="9">
        <f t="shared" si="25"/>
        <v>71562</v>
      </c>
      <c r="U41" s="9">
        <f t="shared" si="25"/>
        <v>175600.1</v>
      </c>
      <c r="V41" s="9">
        <f t="shared" si="25"/>
        <v>161969</v>
      </c>
      <c r="W41" s="9">
        <f t="shared" si="25"/>
        <v>14383.75</v>
      </c>
      <c r="X41" s="9">
        <f t="shared" si="25"/>
        <v>1289979.3999999999</v>
      </c>
      <c r="Y41" s="9">
        <f t="shared" si="25"/>
        <v>-466060.5</v>
      </c>
      <c r="Z41" s="9">
        <f t="shared" si="25"/>
        <v>822018.5</v>
      </c>
      <c r="AA41" s="9">
        <f t="shared" si="25"/>
        <v>249919.7</v>
      </c>
      <c r="AB41" s="9">
        <f t="shared" si="25"/>
        <v>169497.2</v>
      </c>
      <c r="AC41" s="9">
        <f t="shared" si="25"/>
        <v>419286.5</v>
      </c>
      <c r="AD41" s="9">
        <f t="shared" si="25"/>
        <v>1539499.2</v>
      </c>
      <c r="AE41" s="9">
        <f t="shared" si="25"/>
        <v>-296884</v>
      </c>
      <c r="AF41" s="9">
        <f t="shared" si="25"/>
        <v>1242739</v>
      </c>
      <c r="AG41" s="9">
        <f t="shared" si="25"/>
        <v>28829975</v>
      </c>
      <c r="AH41" s="9">
        <f t="shared" si="26"/>
        <v>496.95</v>
      </c>
      <c r="AI41" s="9">
        <f t="shared" si="26"/>
        <v>15.55</v>
      </c>
      <c r="AJ41" s="9">
        <f t="shared" si="26"/>
        <v>596527.80000000005</v>
      </c>
      <c r="AK41" s="9">
        <f t="shared" si="26"/>
        <v>40176.300000000003</v>
      </c>
      <c r="AL41" s="9">
        <f t="shared" si="26"/>
        <v>561173.9</v>
      </c>
      <c r="AN41" s="9">
        <f t="shared" si="27"/>
        <v>5311.3189040802417</v>
      </c>
    </row>
    <row r="42" spans="1:40" x14ac:dyDescent="0.2">
      <c r="A42" s="8">
        <v>2040</v>
      </c>
      <c r="B42" s="9">
        <f t="shared" si="24"/>
        <v>-1306085</v>
      </c>
      <c r="C42" s="9">
        <f t="shared" si="24"/>
        <v>190314</v>
      </c>
      <c r="D42" s="9">
        <f t="shared" si="24"/>
        <v>-1116170</v>
      </c>
      <c r="E42" s="9">
        <f t="shared" si="24"/>
        <v>0</v>
      </c>
      <c r="F42" s="9">
        <f t="shared" si="24"/>
        <v>0</v>
      </c>
      <c r="G42" s="9">
        <f t="shared" si="24"/>
        <v>0</v>
      </c>
      <c r="H42" s="9">
        <f t="shared" si="24"/>
        <v>17860830</v>
      </c>
      <c r="I42" s="9">
        <f t="shared" si="24"/>
        <v>1255024</v>
      </c>
      <c r="J42" s="9">
        <f t="shared" si="24"/>
        <v>19113870</v>
      </c>
      <c r="K42" s="9">
        <f t="shared" si="24"/>
        <v>-0.5</v>
      </c>
      <c r="L42" s="9">
        <f t="shared" si="24"/>
        <v>21</v>
      </c>
      <c r="M42" s="9">
        <f t="shared" si="24"/>
        <v>50.5</v>
      </c>
      <c r="N42" s="9">
        <f t="shared" si="24"/>
        <v>2562087</v>
      </c>
      <c r="O42" s="9">
        <f t="shared" si="24"/>
        <v>5561225</v>
      </c>
      <c r="P42" s="9">
        <f t="shared" si="24"/>
        <v>233380</v>
      </c>
      <c r="Q42" s="9">
        <f t="shared" si="24"/>
        <v>8356692</v>
      </c>
      <c r="R42" s="9">
        <f t="shared" si="25"/>
        <v>3835.5</v>
      </c>
      <c r="S42" s="9">
        <f t="shared" si="25"/>
        <v>99326.5</v>
      </c>
      <c r="T42" s="9">
        <f t="shared" si="25"/>
        <v>70800</v>
      </c>
      <c r="U42" s="9">
        <f t="shared" si="25"/>
        <v>173962</v>
      </c>
      <c r="V42" s="9">
        <f t="shared" si="25"/>
        <v>160274</v>
      </c>
      <c r="W42" s="9">
        <f t="shared" si="25"/>
        <v>14433.5</v>
      </c>
      <c r="X42" s="9">
        <f t="shared" si="25"/>
        <v>1281686</v>
      </c>
      <c r="Y42" s="9">
        <f t="shared" si="25"/>
        <v>-509715</v>
      </c>
      <c r="Z42" s="9">
        <f t="shared" si="25"/>
        <v>770025</v>
      </c>
      <c r="AA42" s="9">
        <f t="shared" si="25"/>
        <v>251779</v>
      </c>
      <c r="AB42" s="9">
        <f t="shared" si="25"/>
        <v>171288</v>
      </c>
      <c r="AC42" s="9">
        <f t="shared" si="25"/>
        <v>422933</v>
      </c>
      <c r="AD42" s="9">
        <f t="shared" si="25"/>
        <v>1533048</v>
      </c>
      <c r="AE42" s="9">
        <f t="shared" si="25"/>
        <v>-338780</v>
      </c>
      <c r="AF42" s="9">
        <f t="shared" si="25"/>
        <v>1194450</v>
      </c>
      <c r="AG42" s="9">
        <f t="shared" si="25"/>
        <v>28662650</v>
      </c>
      <c r="AH42" s="9">
        <f t="shared" si="26"/>
        <v>500.5</v>
      </c>
      <c r="AI42" s="9">
        <f t="shared" si="26"/>
        <v>15.5</v>
      </c>
      <c r="AJ42" s="9">
        <f t="shared" si="26"/>
        <v>594066</v>
      </c>
      <c r="AK42" s="9">
        <f t="shared" si="26"/>
        <v>40574</v>
      </c>
      <c r="AL42" s="9">
        <f t="shared" si="26"/>
        <v>558727</v>
      </c>
      <c r="AN42" s="9">
        <f t="shared" si="27"/>
        <v>5280.0308647056418</v>
      </c>
    </row>
    <row r="43" spans="1:40" x14ac:dyDescent="0.2">
      <c r="A43" s="8">
        <v>2041</v>
      </c>
      <c r="B43" s="9">
        <f t="shared" si="24"/>
        <v>-1417941.5</v>
      </c>
      <c r="C43" s="9">
        <f t="shared" si="24"/>
        <v>192301.6</v>
      </c>
      <c r="D43" s="9">
        <f t="shared" si="24"/>
        <v>-1226047</v>
      </c>
      <c r="E43" s="9">
        <f t="shared" si="24"/>
        <v>0</v>
      </c>
      <c r="F43" s="9">
        <f t="shared" si="24"/>
        <v>0</v>
      </c>
      <c r="G43" s="9">
        <f t="shared" si="24"/>
        <v>0</v>
      </c>
      <c r="H43" s="9">
        <f t="shared" si="24"/>
        <v>17786563</v>
      </c>
      <c r="I43" s="9">
        <f t="shared" si="24"/>
        <v>1267327.3999999999</v>
      </c>
      <c r="J43" s="9">
        <f t="shared" si="24"/>
        <v>19051847</v>
      </c>
      <c r="K43" s="9">
        <f t="shared" si="24"/>
        <v>-0.55000000000000004</v>
      </c>
      <c r="L43" s="9">
        <f t="shared" si="24"/>
        <v>20.9</v>
      </c>
      <c r="M43" s="9">
        <f t="shared" si="24"/>
        <v>49.95</v>
      </c>
      <c r="N43" s="9">
        <f t="shared" si="24"/>
        <v>2547357.7000000002</v>
      </c>
      <c r="O43" s="9">
        <f t="shared" si="24"/>
        <v>5521122.5</v>
      </c>
      <c r="P43" s="9">
        <f t="shared" si="24"/>
        <v>231172.4</v>
      </c>
      <c r="Q43" s="9">
        <f t="shared" si="24"/>
        <v>8299652.5999999996</v>
      </c>
      <c r="R43" s="9">
        <f t="shared" si="25"/>
        <v>3821.15</v>
      </c>
      <c r="S43" s="9">
        <f t="shared" si="25"/>
        <v>98464.75</v>
      </c>
      <c r="T43" s="9">
        <f t="shared" si="25"/>
        <v>70038</v>
      </c>
      <c r="U43" s="9">
        <f t="shared" si="25"/>
        <v>172323.9</v>
      </c>
      <c r="V43" s="9">
        <f t="shared" si="25"/>
        <v>158579</v>
      </c>
      <c r="W43" s="9">
        <f t="shared" si="25"/>
        <v>14483.25</v>
      </c>
      <c r="X43" s="9">
        <f t="shared" si="25"/>
        <v>1273392.6000000001</v>
      </c>
      <c r="Y43" s="9">
        <f t="shared" si="25"/>
        <v>-553369.5</v>
      </c>
      <c r="Z43" s="9">
        <f t="shared" si="25"/>
        <v>718031.5</v>
      </c>
      <c r="AA43" s="9">
        <f t="shared" si="25"/>
        <v>253638.3</v>
      </c>
      <c r="AB43" s="9">
        <f t="shared" si="25"/>
        <v>173078.8</v>
      </c>
      <c r="AC43" s="9">
        <f t="shared" si="25"/>
        <v>426579.5</v>
      </c>
      <c r="AD43" s="9">
        <f t="shared" si="25"/>
        <v>1526596.8</v>
      </c>
      <c r="AE43" s="9">
        <f t="shared" si="25"/>
        <v>-380676</v>
      </c>
      <c r="AF43" s="9">
        <f t="shared" si="25"/>
        <v>1146161</v>
      </c>
      <c r="AG43" s="9">
        <f t="shared" si="25"/>
        <v>28495325</v>
      </c>
      <c r="AH43" s="9">
        <f t="shared" si="26"/>
        <v>504.05</v>
      </c>
      <c r="AI43" s="9">
        <f t="shared" si="26"/>
        <v>15.45</v>
      </c>
      <c r="AJ43" s="9">
        <f t="shared" si="26"/>
        <v>591604.19999999995</v>
      </c>
      <c r="AK43" s="9">
        <f t="shared" si="26"/>
        <v>40971.699999999997</v>
      </c>
      <c r="AL43" s="9">
        <f t="shared" si="26"/>
        <v>556280.1</v>
      </c>
      <c r="AN43" s="9">
        <f t="shared" si="27"/>
        <v>5248.7428253310427</v>
      </c>
    </row>
    <row r="44" spans="1:40" x14ac:dyDescent="0.2">
      <c r="A44" s="8">
        <v>2042</v>
      </c>
      <c r="B44" s="9">
        <f t="shared" si="24"/>
        <v>-1529798</v>
      </c>
      <c r="C44" s="9">
        <f t="shared" si="24"/>
        <v>194289.2</v>
      </c>
      <c r="D44" s="9">
        <f t="shared" si="24"/>
        <v>-1335924</v>
      </c>
      <c r="E44" s="9">
        <f t="shared" si="24"/>
        <v>0</v>
      </c>
      <c r="F44" s="9">
        <f t="shared" si="24"/>
        <v>0</v>
      </c>
      <c r="G44" s="9">
        <f t="shared" si="24"/>
        <v>0</v>
      </c>
      <c r="H44" s="9">
        <f t="shared" si="24"/>
        <v>17712296</v>
      </c>
      <c r="I44" s="9">
        <f t="shared" si="24"/>
        <v>1279630.8</v>
      </c>
      <c r="J44" s="9">
        <f t="shared" si="24"/>
        <v>18989824</v>
      </c>
      <c r="K44" s="9">
        <f t="shared" si="24"/>
        <v>-0.60000000000000009</v>
      </c>
      <c r="L44" s="9">
        <f t="shared" si="24"/>
        <v>20.8</v>
      </c>
      <c r="M44" s="9">
        <f t="shared" si="24"/>
        <v>49.4</v>
      </c>
      <c r="N44" s="9">
        <f t="shared" si="24"/>
        <v>2532628.4</v>
      </c>
      <c r="O44" s="9">
        <f t="shared" si="24"/>
        <v>5481020</v>
      </c>
      <c r="P44" s="9">
        <f t="shared" si="24"/>
        <v>228964.8</v>
      </c>
      <c r="Q44" s="9">
        <f t="shared" si="24"/>
        <v>8242613.2000000002</v>
      </c>
      <c r="R44" s="9">
        <f t="shared" si="25"/>
        <v>3806.8</v>
      </c>
      <c r="S44" s="9">
        <f t="shared" si="25"/>
        <v>97603</v>
      </c>
      <c r="T44" s="9">
        <f t="shared" si="25"/>
        <v>69276</v>
      </c>
      <c r="U44" s="9">
        <f t="shared" si="25"/>
        <v>170685.8</v>
      </c>
      <c r="V44" s="9">
        <f t="shared" si="25"/>
        <v>156884</v>
      </c>
      <c r="W44" s="9">
        <f t="shared" si="25"/>
        <v>14533</v>
      </c>
      <c r="X44" s="9">
        <f t="shared" si="25"/>
        <v>1265099.2</v>
      </c>
      <c r="Y44" s="9">
        <f t="shared" si="25"/>
        <v>-597024</v>
      </c>
      <c r="Z44" s="9">
        <f t="shared" si="25"/>
        <v>666038</v>
      </c>
      <c r="AA44" s="9">
        <f t="shared" si="25"/>
        <v>255497.60000000001</v>
      </c>
      <c r="AB44" s="9">
        <f t="shared" si="25"/>
        <v>174869.6</v>
      </c>
      <c r="AC44" s="9">
        <f t="shared" si="25"/>
        <v>430226</v>
      </c>
      <c r="AD44" s="9">
        <f t="shared" si="25"/>
        <v>1520145.6</v>
      </c>
      <c r="AE44" s="9">
        <f t="shared" si="25"/>
        <v>-422572</v>
      </c>
      <c r="AF44" s="9">
        <f t="shared" si="25"/>
        <v>1097872</v>
      </c>
      <c r="AG44" s="9">
        <f t="shared" si="25"/>
        <v>28328000</v>
      </c>
      <c r="AH44" s="9">
        <f t="shared" si="26"/>
        <v>507.6</v>
      </c>
      <c r="AI44" s="9">
        <f t="shared" si="26"/>
        <v>15.4</v>
      </c>
      <c r="AJ44" s="9">
        <f t="shared" si="26"/>
        <v>589142.4</v>
      </c>
      <c r="AK44" s="9">
        <f t="shared" si="26"/>
        <v>41369.4</v>
      </c>
      <c r="AL44" s="9">
        <f t="shared" si="26"/>
        <v>553833.19999999995</v>
      </c>
      <c r="AN44" s="9">
        <f t="shared" si="27"/>
        <v>5217.4547859564427</v>
      </c>
    </row>
    <row r="45" spans="1:40" x14ac:dyDescent="0.2">
      <c r="A45" s="8">
        <v>2043</v>
      </c>
      <c r="B45" s="9">
        <f t="shared" si="24"/>
        <v>-1641654.5</v>
      </c>
      <c r="C45" s="9">
        <f t="shared" si="24"/>
        <v>196276.8</v>
      </c>
      <c r="D45" s="9">
        <f t="shared" si="24"/>
        <v>-1445801</v>
      </c>
      <c r="E45" s="9">
        <f t="shared" si="24"/>
        <v>0</v>
      </c>
      <c r="F45" s="9">
        <f t="shared" si="24"/>
        <v>0</v>
      </c>
      <c r="G45" s="9">
        <f t="shared" si="24"/>
        <v>0</v>
      </c>
      <c r="H45" s="9">
        <f t="shared" si="24"/>
        <v>17638029</v>
      </c>
      <c r="I45" s="9">
        <f t="shared" si="24"/>
        <v>1291934.2</v>
      </c>
      <c r="J45" s="9">
        <f t="shared" si="24"/>
        <v>18927801</v>
      </c>
      <c r="K45" s="9">
        <f t="shared" si="24"/>
        <v>-0.64999999999999991</v>
      </c>
      <c r="L45" s="9">
        <f t="shared" si="24"/>
        <v>20.7</v>
      </c>
      <c r="M45" s="9">
        <f t="shared" si="24"/>
        <v>48.85</v>
      </c>
      <c r="N45" s="9">
        <f t="shared" si="24"/>
        <v>2517899.1</v>
      </c>
      <c r="O45" s="9">
        <f t="shared" si="24"/>
        <v>5440917.5</v>
      </c>
      <c r="P45" s="9">
        <f t="shared" si="24"/>
        <v>226757.2</v>
      </c>
      <c r="Q45" s="9">
        <f t="shared" si="24"/>
        <v>8185573.7999999998</v>
      </c>
      <c r="R45" s="9">
        <f t="shared" si="25"/>
        <v>3792.45</v>
      </c>
      <c r="S45" s="9">
        <f t="shared" si="25"/>
        <v>96741.25</v>
      </c>
      <c r="T45" s="9">
        <f t="shared" si="25"/>
        <v>68514</v>
      </c>
      <c r="U45" s="9">
        <f t="shared" si="25"/>
        <v>169047.7</v>
      </c>
      <c r="V45" s="9">
        <f t="shared" si="25"/>
        <v>155189</v>
      </c>
      <c r="W45" s="9">
        <f t="shared" si="25"/>
        <v>14582.75</v>
      </c>
      <c r="X45" s="9">
        <f t="shared" si="25"/>
        <v>1256805.8</v>
      </c>
      <c r="Y45" s="9">
        <f t="shared" si="25"/>
        <v>-640678.5</v>
      </c>
      <c r="Z45" s="9">
        <f t="shared" si="25"/>
        <v>614044.5</v>
      </c>
      <c r="AA45" s="9">
        <f t="shared" si="25"/>
        <v>257356.9</v>
      </c>
      <c r="AB45" s="9">
        <f t="shared" si="25"/>
        <v>176660.4</v>
      </c>
      <c r="AC45" s="9">
        <f t="shared" si="25"/>
        <v>433872.5</v>
      </c>
      <c r="AD45" s="9">
        <f t="shared" si="25"/>
        <v>1513694.4</v>
      </c>
      <c r="AE45" s="9">
        <f t="shared" si="25"/>
        <v>-464468</v>
      </c>
      <c r="AF45" s="9">
        <f t="shared" si="25"/>
        <v>1049583</v>
      </c>
      <c r="AG45" s="9">
        <f t="shared" si="25"/>
        <v>28160675</v>
      </c>
      <c r="AH45" s="9">
        <f t="shared" si="26"/>
        <v>511.15</v>
      </c>
      <c r="AI45" s="9">
        <f t="shared" si="26"/>
        <v>15.35</v>
      </c>
      <c r="AJ45" s="9">
        <f t="shared" si="26"/>
        <v>586680.6</v>
      </c>
      <c r="AK45" s="9">
        <f t="shared" si="26"/>
        <v>41767.1</v>
      </c>
      <c r="AL45" s="9">
        <f t="shared" si="26"/>
        <v>551386.30000000005</v>
      </c>
      <c r="AN45" s="9">
        <f t="shared" si="27"/>
        <v>5186.1667465818427</v>
      </c>
    </row>
    <row r="46" spans="1:40" x14ac:dyDescent="0.2">
      <c r="A46" s="20">
        <v>2044</v>
      </c>
      <c r="B46" s="9">
        <f t="shared" si="24"/>
        <v>-1753511</v>
      </c>
      <c r="C46" s="9">
        <f t="shared" si="24"/>
        <v>198264.4</v>
      </c>
      <c r="D46" s="9">
        <f t="shared" si="24"/>
        <v>-1555678</v>
      </c>
      <c r="E46" s="9">
        <f t="shared" si="24"/>
        <v>0</v>
      </c>
      <c r="F46" s="9">
        <f t="shared" si="24"/>
        <v>0</v>
      </c>
      <c r="G46" s="9">
        <f t="shared" si="24"/>
        <v>0</v>
      </c>
      <c r="H46" s="9">
        <f t="shared" si="24"/>
        <v>17563762</v>
      </c>
      <c r="I46" s="9">
        <f t="shared" si="24"/>
        <v>1304237.6000000001</v>
      </c>
      <c r="J46" s="9">
        <f t="shared" si="24"/>
        <v>18865778</v>
      </c>
      <c r="K46" s="9">
        <f t="shared" si="24"/>
        <v>-0.7</v>
      </c>
      <c r="L46" s="9">
        <f t="shared" si="24"/>
        <v>20.6</v>
      </c>
      <c r="M46" s="9">
        <f t="shared" si="24"/>
        <v>48.3</v>
      </c>
      <c r="N46" s="9">
        <f t="shared" si="24"/>
        <v>2503169.7999999998</v>
      </c>
      <c r="O46" s="9">
        <f t="shared" si="24"/>
        <v>5400815</v>
      </c>
      <c r="P46" s="9">
        <f t="shared" si="24"/>
        <v>224549.6</v>
      </c>
      <c r="Q46" s="9">
        <f t="shared" si="24"/>
        <v>8128534.4000000004</v>
      </c>
      <c r="R46" s="9">
        <f t="shared" si="25"/>
        <v>3778.1</v>
      </c>
      <c r="S46" s="9">
        <f t="shared" si="25"/>
        <v>95879.5</v>
      </c>
      <c r="T46" s="9">
        <f t="shared" si="25"/>
        <v>67752</v>
      </c>
      <c r="U46" s="9">
        <f t="shared" si="25"/>
        <v>167409.60000000001</v>
      </c>
      <c r="V46" s="9">
        <f t="shared" si="25"/>
        <v>153494</v>
      </c>
      <c r="W46" s="9">
        <f t="shared" si="25"/>
        <v>14632.5</v>
      </c>
      <c r="X46" s="9">
        <f t="shared" si="25"/>
        <v>1248512.3999999999</v>
      </c>
      <c r="Y46" s="9">
        <f t="shared" si="25"/>
        <v>-684333</v>
      </c>
      <c r="Z46" s="9">
        <f t="shared" si="25"/>
        <v>562051</v>
      </c>
      <c r="AA46" s="9">
        <f t="shared" si="25"/>
        <v>259216.2</v>
      </c>
      <c r="AB46" s="9">
        <f t="shared" si="25"/>
        <v>178451.20000000001</v>
      </c>
      <c r="AC46" s="9">
        <f t="shared" si="25"/>
        <v>437519</v>
      </c>
      <c r="AD46" s="9">
        <f t="shared" si="25"/>
        <v>1507243.2</v>
      </c>
      <c r="AE46" s="9">
        <f t="shared" si="25"/>
        <v>-506364</v>
      </c>
      <c r="AF46" s="9">
        <f t="shared" si="25"/>
        <v>1001294</v>
      </c>
      <c r="AG46" s="9">
        <f t="shared" si="25"/>
        <v>27993350</v>
      </c>
      <c r="AH46" s="9">
        <f t="shared" si="26"/>
        <v>514.70000000000005</v>
      </c>
      <c r="AI46" s="9">
        <f t="shared" si="26"/>
        <v>15.3</v>
      </c>
      <c r="AJ46" s="9">
        <f t="shared" si="26"/>
        <v>584218.80000000005</v>
      </c>
      <c r="AK46" s="9">
        <f t="shared" si="26"/>
        <v>42164.800000000003</v>
      </c>
      <c r="AL46" s="9">
        <f t="shared" si="26"/>
        <v>548939.4</v>
      </c>
      <c r="AN46" s="9">
        <f t="shared" si="27"/>
        <v>5154.8787072072428</v>
      </c>
    </row>
    <row r="47" spans="1:40" x14ac:dyDescent="0.2">
      <c r="A47" s="8">
        <f>A46+1</f>
        <v>2045</v>
      </c>
      <c r="B47" s="9">
        <f t="shared" si="24"/>
        <v>-1865367.5</v>
      </c>
      <c r="C47" s="9">
        <f t="shared" si="24"/>
        <v>200252</v>
      </c>
      <c r="D47" s="9">
        <f t="shared" si="24"/>
        <v>-1665555</v>
      </c>
      <c r="E47" s="9">
        <f t="shared" si="24"/>
        <v>0</v>
      </c>
      <c r="F47" s="9">
        <f t="shared" si="24"/>
        <v>0</v>
      </c>
      <c r="G47" s="9">
        <f t="shared" si="24"/>
        <v>0</v>
      </c>
      <c r="H47" s="9">
        <f t="shared" si="24"/>
        <v>17489495</v>
      </c>
      <c r="I47" s="9">
        <f t="shared" si="24"/>
        <v>1316541</v>
      </c>
      <c r="J47" s="9">
        <f t="shared" si="24"/>
        <v>18803755</v>
      </c>
      <c r="K47" s="9">
        <f t="shared" si="24"/>
        <v>-0.75</v>
      </c>
      <c r="L47" s="9">
        <f t="shared" si="24"/>
        <v>20.5</v>
      </c>
      <c r="M47" s="9">
        <f t="shared" si="24"/>
        <v>47.75</v>
      </c>
      <c r="N47" s="9">
        <f t="shared" si="24"/>
        <v>2488440.5</v>
      </c>
      <c r="O47" s="9">
        <f t="shared" si="24"/>
        <v>5360712.5</v>
      </c>
      <c r="P47" s="9">
        <f t="shared" si="24"/>
        <v>222342</v>
      </c>
      <c r="Q47" s="9">
        <f t="shared" si="24"/>
        <v>8071495</v>
      </c>
      <c r="R47" s="9">
        <f t="shared" si="25"/>
        <v>3763.75</v>
      </c>
      <c r="S47" s="9">
        <f t="shared" si="25"/>
        <v>95017.75</v>
      </c>
      <c r="T47" s="9">
        <f t="shared" si="25"/>
        <v>66990</v>
      </c>
      <c r="U47" s="9">
        <f t="shared" si="25"/>
        <v>165771.5</v>
      </c>
      <c r="V47" s="9">
        <f t="shared" si="25"/>
        <v>151799</v>
      </c>
      <c r="W47" s="9">
        <f t="shared" si="25"/>
        <v>14682.25</v>
      </c>
      <c r="X47" s="9">
        <f t="shared" si="25"/>
        <v>1240219</v>
      </c>
      <c r="Y47" s="9">
        <f t="shared" si="25"/>
        <v>-727987.5</v>
      </c>
      <c r="Z47" s="9">
        <f t="shared" si="25"/>
        <v>510057.5</v>
      </c>
      <c r="AA47" s="9">
        <f t="shared" si="25"/>
        <v>261075.5</v>
      </c>
      <c r="AB47" s="9">
        <f t="shared" si="25"/>
        <v>180242</v>
      </c>
      <c r="AC47" s="9">
        <f t="shared" si="25"/>
        <v>441165.5</v>
      </c>
      <c r="AD47" s="9">
        <f t="shared" si="25"/>
        <v>1500792</v>
      </c>
      <c r="AE47" s="9">
        <f t="shared" si="25"/>
        <v>-548260</v>
      </c>
      <c r="AF47" s="9">
        <f t="shared" si="25"/>
        <v>953005</v>
      </c>
      <c r="AG47" s="9">
        <f t="shared" si="25"/>
        <v>27826025</v>
      </c>
      <c r="AH47" s="9">
        <f t="shared" si="26"/>
        <v>518.25</v>
      </c>
      <c r="AI47" s="9">
        <f t="shared" si="26"/>
        <v>15.25</v>
      </c>
      <c r="AJ47" s="9">
        <f t="shared" si="26"/>
        <v>581757</v>
      </c>
      <c r="AK47" s="9">
        <f t="shared" si="26"/>
        <v>42562.5</v>
      </c>
      <c r="AL47" s="9">
        <f t="shared" si="26"/>
        <v>546492.5</v>
      </c>
      <c r="AN47" s="9">
        <f t="shared" si="27"/>
        <v>5123.5906678326428</v>
      </c>
    </row>
    <row r="48" spans="1:40" x14ac:dyDescent="0.2">
      <c r="A48" s="8">
        <f t="shared" ref="A48:A56" si="28">A47+1</f>
        <v>2046</v>
      </c>
      <c r="B48" s="9">
        <f t="shared" si="24"/>
        <v>-1977224</v>
      </c>
      <c r="C48" s="9">
        <f t="shared" si="24"/>
        <v>202239.6</v>
      </c>
      <c r="D48" s="9">
        <f t="shared" si="24"/>
        <v>-1775432</v>
      </c>
      <c r="E48" s="9">
        <f t="shared" si="24"/>
        <v>0</v>
      </c>
      <c r="F48" s="9">
        <f t="shared" si="24"/>
        <v>0</v>
      </c>
      <c r="G48" s="9">
        <f t="shared" si="24"/>
        <v>0</v>
      </c>
      <c r="H48" s="9">
        <f t="shared" si="24"/>
        <v>17415228</v>
      </c>
      <c r="I48" s="9">
        <f t="shared" si="24"/>
        <v>1328844.3999999999</v>
      </c>
      <c r="J48" s="9">
        <f t="shared" si="24"/>
        <v>18741732</v>
      </c>
      <c r="K48" s="9">
        <f t="shared" si="24"/>
        <v>-0.8</v>
      </c>
      <c r="L48" s="9">
        <f t="shared" si="24"/>
        <v>20.399999999999999</v>
      </c>
      <c r="M48" s="9">
        <f t="shared" si="24"/>
        <v>47.2</v>
      </c>
      <c r="N48" s="9">
        <f t="shared" si="24"/>
        <v>2473711.2000000002</v>
      </c>
      <c r="O48" s="9">
        <f t="shared" si="24"/>
        <v>5320610</v>
      </c>
      <c r="P48" s="9">
        <f t="shared" si="24"/>
        <v>220134.39999999999</v>
      </c>
      <c r="Q48" s="9">
        <f t="shared" ref="Q48:AF56" si="29">Q$12+(Q$32-Q$12)*($A48-$A$12)/($A$32-$A$12)</f>
        <v>8014455.5999999996</v>
      </c>
      <c r="R48" s="9">
        <f t="shared" si="25"/>
        <v>3749.4</v>
      </c>
      <c r="S48" s="9">
        <f t="shared" si="25"/>
        <v>94156</v>
      </c>
      <c r="T48" s="9">
        <f t="shared" si="25"/>
        <v>66228</v>
      </c>
      <c r="U48" s="9">
        <f t="shared" si="25"/>
        <v>164133.4</v>
      </c>
      <c r="V48" s="9">
        <f t="shared" si="25"/>
        <v>150104</v>
      </c>
      <c r="W48" s="9">
        <f t="shared" si="25"/>
        <v>14732</v>
      </c>
      <c r="X48" s="9">
        <f t="shared" si="25"/>
        <v>1231925.6000000001</v>
      </c>
      <c r="Y48" s="9">
        <f t="shared" si="25"/>
        <v>-771642</v>
      </c>
      <c r="Z48" s="9">
        <f t="shared" si="25"/>
        <v>458064</v>
      </c>
      <c r="AA48" s="9">
        <f t="shared" si="25"/>
        <v>262934.8</v>
      </c>
      <c r="AB48" s="9">
        <f t="shared" si="25"/>
        <v>182032.8</v>
      </c>
      <c r="AC48" s="9">
        <f t="shared" si="25"/>
        <v>444812</v>
      </c>
      <c r="AD48" s="9">
        <f t="shared" si="25"/>
        <v>1494340.8</v>
      </c>
      <c r="AE48" s="9">
        <f t="shared" si="25"/>
        <v>-590156</v>
      </c>
      <c r="AF48" s="9">
        <f t="shared" si="25"/>
        <v>904716</v>
      </c>
      <c r="AG48" s="9">
        <f t="shared" ref="AG48:AV56" si="30">AG$12+(AG$32-AG$12)*($A48-$A$12)/($A$32-$A$12)</f>
        <v>27658700</v>
      </c>
      <c r="AH48" s="9">
        <f t="shared" si="26"/>
        <v>521.79999999999995</v>
      </c>
      <c r="AI48" s="9">
        <f t="shared" si="26"/>
        <v>15.2</v>
      </c>
      <c r="AJ48" s="9">
        <f t="shared" si="26"/>
        <v>579295.19999999995</v>
      </c>
      <c r="AK48" s="9">
        <f t="shared" si="26"/>
        <v>42960.2</v>
      </c>
      <c r="AL48" s="9">
        <f t="shared" si="26"/>
        <v>544045.6</v>
      </c>
      <c r="AN48" s="9">
        <f t="shared" si="27"/>
        <v>5092.3026284580428</v>
      </c>
    </row>
    <row r="49" spans="1:40" x14ac:dyDescent="0.2">
      <c r="A49" s="8">
        <f t="shared" si="28"/>
        <v>2047</v>
      </c>
      <c r="B49" s="9">
        <f t="shared" ref="B49:Q56" si="31">B$12+(B$32-B$12)*($A49-$A$12)/($A$32-$A$12)</f>
        <v>-2089080.5</v>
      </c>
      <c r="C49" s="9">
        <f t="shared" si="31"/>
        <v>204227.20000000001</v>
      </c>
      <c r="D49" s="9">
        <f t="shared" si="31"/>
        <v>-1885309</v>
      </c>
      <c r="E49" s="9">
        <f t="shared" si="31"/>
        <v>0</v>
      </c>
      <c r="F49" s="9">
        <f t="shared" si="31"/>
        <v>0</v>
      </c>
      <c r="G49" s="9">
        <f t="shared" si="31"/>
        <v>0</v>
      </c>
      <c r="H49" s="9">
        <f t="shared" si="31"/>
        <v>17340961</v>
      </c>
      <c r="I49" s="9">
        <f t="shared" si="31"/>
        <v>1341147.8</v>
      </c>
      <c r="J49" s="9">
        <f t="shared" si="31"/>
        <v>18679709</v>
      </c>
      <c r="K49" s="9">
        <f t="shared" si="31"/>
        <v>-0.85000000000000009</v>
      </c>
      <c r="L49" s="9">
        <f t="shared" si="31"/>
        <v>20.3</v>
      </c>
      <c r="M49" s="9">
        <f t="shared" si="31"/>
        <v>46.65</v>
      </c>
      <c r="N49" s="9">
        <f t="shared" si="31"/>
        <v>2458981.9</v>
      </c>
      <c r="O49" s="9">
        <f t="shared" si="31"/>
        <v>5280507.5</v>
      </c>
      <c r="P49" s="9">
        <f t="shared" si="31"/>
        <v>217926.8</v>
      </c>
      <c r="Q49" s="9">
        <f t="shared" si="31"/>
        <v>7957416.2000000002</v>
      </c>
      <c r="R49" s="9">
        <f t="shared" ref="R49:AG56" si="32">R$12+(R$32-R$12)*($A49-$A$12)/($A$32-$A$12)</f>
        <v>3735.05</v>
      </c>
      <c r="S49" s="9">
        <f t="shared" si="32"/>
        <v>93294.25</v>
      </c>
      <c r="T49" s="9">
        <f t="shared" si="32"/>
        <v>65466</v>
      </c>
      <c r="U49" s="9">
        <f t="shared" si="32"/>
        <v>162495.29999999999</v>
      </c>
      <c r="V49" s="9">
        <f t="shared" si="32"/>
        <v>148409</v>
      </c>
      <c r="W49" s="9">
        <f t="shared" si="32"/>
        <v>14781.75</v>
      </c>
      <c r="X49" s="9">
        <f t="shared" si="32"/>
        <v>1223632.2</v>
      </c>
      <c r="Y49" s="9">
        <f t="shared" si="32"/>
        <v>-815296.5</v>
      </c>
      <c r="Z49" s="9">
        <f t="shared" si="32"/>
        <v>406070.5</v>
      </c>
      <c r="AA49" s="9">
        <f t="shared" si="32"/>
        <v>264794.09999999998</v>
      </c>
      <c r="AB49" s="9">
        <f t="shared" si="32"/>
        <v>183823.6</v>
      </c>
      <c r="AC49" s="9">
        <f t="shared" si="32"/>
        <v>448458.5</v>
      </c>
      <c r="AD49" s="9">
        <f t="shared" si="32"/>
        <v>1487889.6</v>
      </c>
      <c r="AE49" s="9">
        <f t="shared" si="32"/>
        <v>-632052</v>
      </c>
      <c r="AF49" s="9">
        <f t="shared" si="32"/>
        <v>856427</v>
      </c>
      <c r="AG49" s="9">
        <f t="shared" si="32"/>
        <v>27491375</v>
      </c>
      <c r="AH49" s="9">
        <f t="shared" ref="AH49:AL56" si="33">AH$12+(AH$32-AH$12)*($A49-$A$12)/($A$32-$A$12)</f>
        <v>525.35</v>
      </c>
      <c r="AI49" s="9">
        <f t="shared" si="33"/>
        <v>15.15</v>
      </c>
      <c r="AJ49" s="9">
        <f t="shared" si="33"/>
        <v>576833.4</v>
      </c>
      <c r="AK49" s="9">
        <f t="shared" si="33"/>
        <v>43357.9</v>
      </c>
      <c r="AL49" s="9">
        <f t="shared" si="33"/>
        <v>541598.69999999995</v>
      </c>
      <c r="AN49" s="9">
        <f t="shared" si="27"/>
        <v>5061.0145890834428</v>
      </c>
    </row>
    <row r="50" spans="1:40" x14ac:dyDescent="0.2">
      <c r="A50" s="8">
        <f t="shared" si="28"/>
        <v>2048</v>
      </c>
      <c r="B50" s="9">
        <f t="shared" si="31"/>
        <v>-2200937</v>
      </c>
      <c r="C50" s="9">
        <f t="shared" si="31"/>
        <v>206214.8</v>
      </c>
      <c r="D50" s="9">
        <f t="shared" si="31"/>
        <v>-1995186</v>
      </c>
      <c r="E50" s="9">
        <f t="shared" si="31"/>
        <v>0</v>
      </c>
      <c r="F50" s="9">
        <f t="shared" si="31"/>
        <v>0</v>
      </c>
      <c r="G50" s="9">
        <f t="shared" si="31"/>
        <v>0</v>
      </c>
      <c r="H50" s="9">
        <f t="shared" si="31"/>
        <v>17266694</v>
      </c>
      <c r="I50" s="9">
        <f t="shared" si="31"/>
        <v>1353451.2</v>
      </c>
      <c r="J50" s="9">
        <f t="shared" si="31"/>
        <v>18617686</v>
      </c>
      <c r="K50" s="9">
        <f t="shared" si="31"/>
        <v>-0.89999999999999991</v>
      </c>
      <c r="L50" s="9">
        <f t="shared" si="31"/>
        <v>20.2</v>
      </c>
      <c r="M50" s="9">
        <f t="shared" si="31"/>
        <v>46.1</v>
      </c>
      <c r="N50" s="9">
        <f t="shared" si="31"/>
        <v>2444252.6</v>
      </c>
      <c r="O50" s="9">
        <f t="shared" si="31"/>
        <v>5240405</v>
      </c>
      <c r="P50" s="9">
        <f t="shared" si="31"/>
        <v>215719.2</v>
      </c>
      <c r="Q50" s="9">
        <f t="shared" si="31"/>
        <v>7900376.7999999998</v>
      </c>
      <c r="R50" s="9">
        <f t="shared" si="32"/>
        <v>3720.7</v>
      </c>
      <c r="S50" s="9">
        <f t="shared" si="32"/>
        <v>92432.5</v>
      </c>
      <c r="T50" s="9">
        <f t="shared" si="32"/>
        <v>64704</v>
      </c>
      <c r="U50" s="9">
        <f t="shared" si="32"/>
        <v>160857.20000000001</v>
      </c>
      <c r="V50" s="9">
        <f t="shared" si="32"/>
        <v>146714</v>
      </c>
      <c r="W50" s="9">
        <f t="shared" si="32"/>
        <v>14831.5</v>
      </c>
      <c r="X50" s="9">
        <f t="shared" si="32"/>
        <v>1215338.8</v>
      </c>
      <c r="Y50" s="9">
        <f t="shared" si="32"/>
        <v>-858951</v>
      </c>
      <c r="Z50" s="9">
        <f t="shared" si="32"/>
        <v>354077</v>
      </c>
      <c r="AA50" s="9">
        <f t="shared" si="32"/>
        <v>266653.40000000002</v>
      </c>
      <c r="AB50" s="9">
        <f t="shared" si="32"/>
        <v>185614.4</v>
      </c>
      <c r="AC50" s="9">
        <f t="shared" si="32"/>
        <v>452105</v>
      </c>
      <c r="AD50" s="9">
        <f t="shared" si="32"/>
        <v>1481438.4</v>
      </c>
      <c r="AE50" s="9">
        <f t="shared" si="32"/>
        <v>-673948</v>
      </c>
      <c r="AF50" s="9">
        <f t="shared" si="32"/>
        <v>808138</v>
      </c>
      <c r="AG50" s="9">
        <f t="shared" si="32"/>
        <v>27324050</v>
      </c>
      <c r="AH50" s="9">
        <f t="shared" si="33"/>
        <v>528.9</v>
      </c>
      <c r="AI50" s="9">
        <f t="shared" si="33"/>
        <v>15.1</v>
      </c>
      <c r="AJ50" s="9">
        <f t="shared" si="33"/>
        <v>574371.6</v>
      </c>
      <c r="AK50" s="9">
        <f t="shared" si="33"/>
        <v>43755.6</v>
      </c>
      <c r="AL50" s="9">
        <f t="shared" si="33"/>
        <v>539151.80000000005</v>
      </c>
      <c r="AN50" s="9">
        <f t="shared" si="27"/>
        <v>5029.7265497088429</v>
      </c>
    </row>
    <row r="51" spans="1:40" x14ac:dyDescent="0.2">
      <c r="A51" s="8">
        <f t="shared" si="28"/>
        <v>2049</v>
      </c>
      <c r="B51" s="9">
        <f t="shared" si="31"/>
        <v>-2312793.5</v>
      </c>
      <c r="C51" s="9">
        <f t="shared" si="31"/>
        <v>208202.4</v>
      </c>
      <c r="D51" s="9">
        <f t="shared" si="31"/>
        <v>-2105063</v>
      </c>
      <c r="E51" s="9">
        <f t="shared" si="31"/>
        <v>0</v>
      </c>
      <c r="F51" s="9">
        <f t="shared" si="31"/>
        <v>0</v>
      </c>
      <c r="G51" s="9">
        <f t="shared" si="31"/>
        <v>0</v>
      </c>
      <c r="H51" s="9">
        <f t="shared" si="31"/>
        <v>17192427</v>
      </c>
      <c r="I51" s="9">
        <f t="shared" si="31"/>
        <v>1365754.6</v>
      </c>
      <c r="J51" s="9">
        <f t="shared" si="31"/>
        <v>18555663</v>
      </c>
      <c r="K51" s="9">
        <f t="shared" si="31"/>
        <v>-0.95</v>
      </c>
      <c r="L51" s="9">
        <f t="shared" si="31"/>
        <v>20.100000000000001</v>
      </c>
      <c r="M51" s="9">
        <f t="shared" si="31"/>
        <v>45.55</v>
      </c>
      <c r="N51" s="9">
        <f t="shared" si="31"/>
        <v>2429523.2999999998</v>
      </c>
      <c r="O51" s="9">
        <f t="shared" si="31"/>
        <v>5200302.5</v>
      </c>
      <c r="P51" s="9">
        <f t="shared" si="31"/>
        <v>213511.6</v>
      </c>
      <c r="Q51" s="9">
        <f t="shared" si="31"/>
        <v>7843337.4000000004</v>
      </c>
      <c r="R51" s="9">
        <f t="shared" si="32"/>
        <v>3706.35</v>
      </c>
      <c r="S51" s="9">
        <f t="shared" si="32"/>
        <v>91570.75</v>
      </c>
      <c r="T51" s="9">
        <f t="shared" si="32"/>
        <v>63942</v>
      </c>
      <c r="U51" s="9">
        <f t="shared" si="32"/>
        <v>159219.1</v>
      </c>
      <c r="V51" s="9">
        <f t="shared" si="32"/>
        <v>145019</v>
      </c>
      <c r="W51" s="9">
        <f t="shared" si="32"/>
        <v>14881.25</v>
      </c>
      <c r="X51" s="9">
        <f t="shared" si="32"/>
        <v>1207045.3999999999</v>
      </c>
      <c r="Y51" s="9">
        <f t="shared" si="32"/>
        <v>-902605.5</v>
      </c>
      <c r="Z51" s="9">
        <f t="shared" si="32"/>
        <v>302083.5</v>
      </c>
      <c r="AA51" s="9">
        <f t="shared" si="32"/>
        <v>268512.7</v>
      </c>
      <c r="AB51" s="9">
        <f t="shared" si="32"/>
        <v>187405.2</v>
      </c>
      <c r="AC51" s="9">
        <f t="shared" si="32"/>
        <v>455751.5</v>
      </c>
      <c r="AD51" s="9">
        <f t="shared" si="32"/>
        <v>1474987.2</v>
      </c>
      <c r="AE51" s="9">
        <f t="shared" si="32"/>
        <v>-715844</v>
      </c>
      <c r="AF51" s="9">
        <f t="shared" si="32"/>
        <v>759849</v>
      </c>
      <c r="AG51" s="9">
        <f t="shared" si="32"/>
        <v>27156725</v>
      </c>
      <c r="AH51" s="9">
        <f t="shared" si="33"/>
        <v>532.45000000000005</v>
      </c>
      <c r="AI51" s="9">
        <f t="shared" si="33"/>
        <v>15.05</v>
      </c>
      <c r="AJ51" s="9">
        <f t="shared" si="33"/>
        <v>571909.80000000005</v>
      </c>
      <c r="AK51" s="9">
        <f t="shared" si="33"/>
        <v>44153.3</v>
      </c>
      <c r="AL51" s="9">
        <f t="shared" si="33"/>
        <v>536704.9</v>
      </c>
      <c r="AN51" s="9">
        <f t="shared" si="27"/>
        <v>4998.4385103342429</v>
      </c>
    </row>
    <row r="52" spans="1:40" x14ac:dyDescent="0.2">
      <c r="A52" s="8">
        <f t="shared" si="28"/>
        <v>2050</v>
      </c>
      <c r="B52" s="9">
        <f t="shared" si="31"/>
        <v>-2424650</v>
      </c>
      <c r="C52" s="9">
        <f t="shared" si="31"/>
        <v>210190</v>
      </c>
      <c r="D52" s="9">
        <f t="shared" si="31"/>
        <v>-2214940</v>
      </c>
      <c r="E52" s="9">
        <f t="shared" si="31"/>
        <v>0</v>
      </c>
      <c r="F52" s="9">
        <f t="shared" si="31"/>
        <v>0</v>
      </c>
      <c r="G52" s="9">
        <f t="shared" si="31"/>
        <v>0</v>
      </c>
      <c r="H52" s="9">
        <f t="shared" si="31"/>
        <v>17118160</v>
      </c>
      <c r="I52" s="9">
        <f t="shared" si="31"/>
        <v>1378058</v>
      </c>
      <c r="J52" s="9">
        <f t="shared" si="31"/>
        <v>18493640</v>
      </c>
      <c r="K52" s="9">
        <f t="shared" si="31"/>
        <v>-1</v>
      </c>
      <c r="L52" s="9">
        <f t="shared" si="31"/>
        <v>20</v>
      </c>
      <c r="M52" s="9">
        <f t="shared" si="31"/>
        <v>45</v>
      </c>
      <c r="N52" s="9">
        <f t="shared" si="31"/>
        <v>2414794</v>
      </c>
      <c r="O52" s="9">
        <f t="shared" si="31"/>
        <v>5160200</v>
      </c>
      <c r="P52" s="9">
        <f t="shared" si="31"/>
        <v>211304</v>
      </c>
      <c r="Q52" s="9">
        <f t="shared" si="31"/>
        <v>7786298</v>
      </c>
      <c r="R52" s="9">
        <f t="shared" si="32"/>
        <v>3692</v>
      </c>
      <c r="S52" s="9">
        <f t="shared" si="32"/>
        <v>90709</v>
      </c>
      <c r="T52" s="9">
        <f t="shared" si="32"/>
        <v>63180</v>
      </c>
      <c r="U52" s="9">
        <f t="shared" si="32"/>
        <v>157581</v>
      </c>
      <c r="V52" s="9">
        <f t="shared" si="32"/>
        <v>143324</v>
      </c>
      <c r="W52" s="9">
        <f t="shared" si="32"/>
        <v>14931</v>
      </c>
      <c r="X52" s="9">
        <f t="shared" si="32"/>
        <v>1198752</v>
      </c>
      <c r="Y52" s="9">
        <f t="shared" si="32"/>
        <v>-946260</v>
      </c>
      <c r="Z52" s="9">
        <f t="shared" si="32"/>
        <v>250090</v>
      </c>
      <c r="AA52" s="9">
        <f t="shared" si="32"/>
        <v>270372</v>
      </c>
      <c r="AB52" s="9">
        <f t="shared" si="32"/>
        <v>189196</v>
      </c>
      <c r="AC52" s="9">
        <f t="shared" si="32"/>
        <v>459398</v>
      </c>
      <c r="AD52" s="9">
        <f t="shared" si="32"/>
        <v>1468536</v>
      </c>
      <c r="AE52" s="9">
        <f t="shared" si="32"/>
        <v>-757740</v>
      </c>
      <c r="AF52" s="9">
        <f t="shared" si="32"/>
        <v>711560</v>
      </c>
      <c r="AG52" s="9">
        <f t="shared" si="32"/>
        <v>26989400</v>
      </c>
      <c r="AH52" s="9">
        <f t="shared" si="33"/>
        <v>536</v>
      </c>
      <c r="AI52" s="9">
        <f t="shared" si="33"/>
        <v>15</v>
      </c>
      <c r="AJ52" s="9">
        <f t="shared" si="33"/>
        <v>569448</v>
      </c>
      <c r="AK52" s="9">
        <f t="shared" si="33"/>
        <v>44551</v>
      </c>
      <c r="AL52" s="9">
        <f t="shared" si="33"/>
        <v>534258</v>
      </c>
      <c r="AN52" s="9">
        <f t="shared" si="27"/>
        <v>4967.1504709596438</v>
      </c>
    </row>
    <row r="53" spans="1:40" x14ac:dyDescent="0.2">
      <c r="A53" s="8">
        <f t="shared" si="28"/>
        <v>2051</v>
      </c>
      <c r="B53" s="9">
        <f t="shared" si="31"/>
        <v>-2536506.5</v>
      </c>
      <c r="C53" s="9">
        <f t="shared" si="31"/>
        <v>212177.6</v>
      </c>
      <c r="D53" s="9">
        <f t="shared" si="31"/>
        <v>-2324817</v>
      </c>
      <c r="E53" s="9">
        <f t="shared" si="31"/>
        <v>0</v>
      </c>
      <c r="F53" s="9">
        <f t="shared" si="31"/>
        <v>0</v>
      </c>
      <c r="G53" s="9">
        <f t="shared" si="31"/>
        <v>0</v>
      </c>
      <c r="H53" s="9">
        <f t="shared" si="31"/>
        <v>17043893</v>
      </c>
      <c r="I53" s="9">
        <f t="shared" si="31"/>
        <v>1390361.4</v>
      </c>
      <c r="J53" s="9">
        <f t="shared" si="31"/>
        <v>18431617</v>
      </c>
      <c r="K53" s="9">
        <f t="shared" si="31"/>
        <v>-1.0499999999999998</v>
      </c>
      <c r="L53" s="9">
        <f t="shared" si="31"/>
        <v>19.899999999999999</v>
      </c>
      <c r="M53" s="9">
        <f t="shared" si="31"/>
        <v>44.45</v>
      </c>
      <c r="N53" s="9">
        <f t="shared" si="31"/>
        <v>2400064.7000000002</v>
      </c>
      <c r="O53" s="9">
        <f t="shared" si="31"/>
        <v>5120097.5</v>
      </c>
      <c r="P53" s="9">
        <f t="shared" si="31"/>
        <v>209096.4</v>
      </c>
      <c r="Q53" s="9">
        <f t="shared" si="31"/>
        <v>7729258.5999999996</v>
      </c>
      <c r="R53" s="9">
        <f t="shared" si="32"/>
        <v>3677.65</v>
      </c>
      <c r="S53" s="9">
        <f t="shared" si="32"/>
        <v>89847.25</v>
      </c>
      <c r="T53" s="9">
        <f t="shared" si="32"/>
        <v>62418</v>
      </c>
      <c r="U53" s="9">
        <f t="shared" si="32"/>
        <v>155942.9</v>
      </c>
      <c r="V53" s="9">
        <f t="shared" si="32"/>
        <v>141629</v>
      </c>
      <c r="W53" s="9">
        <f t="shared" si="32"/>
        <v>14980.75</v>
      </c>
      <c r="X53" s="9">
        <f t="shared" si="32"/>
        <v>1190458.6000000001</v>
      </c>
      <c r="Y53" s="9">
        <f t="shared" si="32"/>
        <v>-989914.5</v>
      </c>
      <c r="Z53" s="9">
        <f t="shared" si="32"/>
        <v>198096.5</v>
      </c>
      <c r="AA53" s="9">
        <f t="shared" si="32"/>
        <v>272231.3</v>
      </c>
      <c r="AB53" s="9">
        <f t="shared" si="32"/>
        <v>190986.8</v>
      </c>
      <c r="AC53" s="9">
        <f t="shared" si="32"/>
        <v>463044.5</v>
      </c>
      <c r="AD53" s="9">
        <f t="shared" si="32"/>
        <v>1462084.8</v>
      </c>
      <c r="AE53" s="9">
        <f t="shared" si="32"/>
        <v>-799636</v>
      </c>
      <c r="AF53" s="9">
        <f t="shared" si="32"/>
        <v>663271</v>
      </c>
      <c r="AG53" s="9">
        <f t="shared" si="32"/>
        <v>26822075</v>
      </c>
      <c r="AH53" s="9">
        <f t="shared" si="33"/>
        <v>539.54999999999995</v>
      </c>
      <c r="AI53" s="9">
        <f t="shared" si="33"/>
        <v>14.95</v>
      </c>
      <c r="AJ53" s="9">
        <f t="shared" si="33"/>
        <v>566986.19999999995</v>
      </c>
      <c r="AK53" s="9">
        <f t="shared" si="33"/>
        <v>44948.7</v>
      </c>
      <c r="AL53" s="9">
        <f t="shared" si="33"/>
        <v>531811.1</v>
      </c>
      <c r="AN53" s="9">
        <f t="shared" si="27"/>
        <v>4935.8624315850439</v>
      </c>
    </row>
    <row r="54" spans="1:40" x14ac:dyDescent="0.2">
      <c r="A54" s="8">
        <f t="shared" si="28"/>
        <v>2052</v>
      </c>
      <c r="B54" s="9">
        <f t="shared" si="31"/>
        <v>-2648363</v>
      </c>
      <c r="C54" s="9">
        <f t="shared" si="31"/>
        <v>214165.2</v>
      </c>
      <c r="D54" s="9">
        <f t="shared" si="31"/>
        <v>-2434694</v>
      </c>
      <c r="E54" s="9">
        <f t="shared" si="31"/>
        <v>0</v>
      </c>
      <c r="F54" s="9">
        <f t="shared" si="31"/>
        <v>0</v>
      </c>
      <c r="G54" s="9">
        <f t="shared" si="31"/>
        <v>0</v>
      </c>
      <c r="H54" s="9">
        <f t="shared" si="31"/>
        <v>16969626</v>
      </c>
      <c r="I54" s="9">
        <f t="shared" si="31"/>
        <v>1402664.8</v>
      </c>
      <c r="J54" s="9">
        <f t="shared" si="31"/>
        <v>18369594</v>
      </c>
      <c r="K54" s="9">
        <f t="shared" si="31"/>
        <v>-1.1000000000000001</v>
      </c>
      <c r="L54" s="9">
        <f t="shared" si="31"/>
        <v>19.8</v>
      </c>
      <c r="M54" s="9">
        <f t="shared" si="31"/>
        <v>43.9</v>
      </c>
      <c r="N54" s="9">
        <f t="shared" si="31"/>
        <v>2385335.4</v>
      </c>
      <c r="O54" s="9">
        <f t="shared" si="31"/>
        <v>5079995</v>
      </c>
      <c r="P54" s="9">
        <f t="shared" si="31"/>
        <v>206888.8</v>
      </c>
      <c r="Q54" s="9">
        <f t="shared" si="31"/>
        <v>7672219.2000000002</v>
      </c>
      <c r="R54" s="9">
        <f t="shared" si="32"/>
        <v>3663.3</v>
      </c>
      <c r="S54" s="9">
        <f t="shared" si="32"/>
        <v>88985.5</v>
      </c>
      <c r="T54" s="9">
        <f t="shared" si="32"/>
        <v>61656</v>
      </c>
      <c r="U54" s="9">
        <f t="shared" si="32"/>
        <v>154304.79999999999</v>
      </c>
      <c r="V54" s="9">
        <f t="shared" si="32"/>
        <v>139934</v>
      </c>
      <c r="W54" s="9">
        <f t="shared" si="32"/>
        <v>15030.5</v>
      </c>
      <c r="X54" s="9">
        <f t="shared" si="32"/>
        <v>1182165.2</v>
      </c>
      <c r="Y54" s="9">
        <f t="shared" si="32"/>
        <v>-1033569</v>
      </c>
      <c r="Z54" s="9">
        <f t="shared" si="32"/>
        <v>146103</v>
      </c>
      <c r="AA54" s="9">
        <f t="shared" si="32"/>
        <v>274090.59999999998</v>
      </c>
      <c r="AB54" s="9">
        <f t="shared" si="32"/>
        <v>192777.60000000001</v>
      </c>
      <c r="AC54" s="9">
        <f t="shared" si="32"/>
        <v>466691</v>
      </c>
      <c r="AD54" s="9">
        <f t="shared" si="32"/>
        <v>1455633.6</v>
      </c>
      <c r="AE54" s="9">
        <f t="shared" si="32"/>
        <v>-841532</v>
      </c>
      <c r="AF54" s="9">
        <f t="shared" si="32"/>
        <v>614982</v>
      </c>
      <c r="AG54" s="9">
        <f t="shared" si="32"/>
        <v>26654750</v>
      </c>
      <c r="AH54" s="9">
        <f t="shared" si="33"/>
        <v>543.1</v>
      </c>
      <c r="AI54" s="9">
        <f t="shared" si="33"/>
        <v>14.9</v>
      </c>
      <c r="AJ54" s="9">
        <f t="shared" si="33"/>
        <v>564524.4</v>
      </c>
      <c r="AK54" s="9">
        <f t="shared" si="33"/>
        <v>45346.400000000001</v>
      </c>
      <c r="AL54" s="9">
        <f t="shared" si="33"/>
        <v>529364.19999999995</v>
      </c>
      <c r="AN54" s="9">
        <f t="shared" si="27"/>
        <v>4904.5743922104439</v>
      </c>
    </row>
    <row r="55" spans="1:40" x14ac:dyDescent="0.2">
      <c r="A55" s="8">
        <f t="shared" si="28"/>
        <v>2053</v>
      </c>
      <c r="B55" s="9">
        <f t="shared" si="31"/>
        <v>-2760219.5</v>
      </c>
      <c r="C55" s="9">
        <f t="shared" si="31"/>
        <v>216152.8</v>
      </c>
      <c r="D55" s="9">
        <f t="shared" si="31"/>
        <v>-2544571</v>
      </c>
      <c r="E55" s="9">
        <f t="shared" si="31"/>
        <v>0</v>
      </c>
      <c r="F55" s="9">
        <f t="shared" si="31"/>
        <v>0</v>
      </c>
      <c r="G55" s="9">
        <f t="shared" si="31"/>
        <v>0</v>
      </c>
      <c r="H55" s="9">
        <f t="shared" si="31"/>
        <v>16895359</v>
      </c>
      <c r="I55" s="9">
        <f t="shared" si="31"/>
        <v>1414968.2</v>
      </c>
      <c r="J55" s="9">
        <f t="shared" si="31"/>
        <v>18307571</v>
      </c>
      <c r="K55" s="9">
        <f t="shared" si="31"/>
        <v>-1.1499999999999999</v>
      </c>
      <c r="L55" s="9">
        <f t="shared" si="31"/>
        <v>19.7</v>
      </c>
      <c r="M55" s="9">
        <f t="shared" si="31"/>
        <v>43.35</v>
      </c>
      <c r="N55" s="9">
        <f t="shared" si="31"/>
        <v>2370606.1</v>
      </c>
      <c r="O55" s="9">
        <f t="shared" si="31"/>
        <v>5039892.5</v>
      </c>
      <c r="P55" s="9">
        <f t="shared" si="31"/>
        <v>204681.2</v>
      </c>
      <c r="Q55" s="9">
        <f t="shared" si="31"/>
        <v>7615179.7999999998</v>
      </c>
      <c r="R55" s="9">
        <f t="shared" si="32"/>
        <v>3648.95</v>
      </c>
      <c r="S55" s="9">
        <f t="shared" si="32"/>
        <v>88123.75</v>
      </c>
      <c r="T55" s="9">
        <f t="shared" si="32"/>
        <v>60894</v>
      </c>
      <c r="U55" s="9">
        <f t="shared" si="32"/>
        <v>152666.70000000001</v>
      </c>
      <c r="V55" s="9">
        <f t="shared" si="32"/>
        <v>138239</v>
      </c>
      <c r="W55" s="9">
        <f t="shared" si="32"/>
        <v>15080.25</v>
      </c>
      <c r="X55" s="9">
        <f t="shared" si="32"/>
        <v>1173871.8</v>
      </c>
      <c r="Y55" s="9">
        <f t="shared" si="32"/>
        <v>-1077223.5</v>
      </c>
      <c r="Z55" s="9">
        <f t="shared" si="32"/>
        <v>94109.5</v>
      </c>
      <c r="AA55" s="9">
        <f t="shared" si="32"/>
        <v>275949.90000000002</v>
      </c>
      <c r="AB55" s="9">
        <f t="shared" si="32"/>
        <v>194568.4</v>
      </c>
      <c r="AC55" s="9">
        <f t="shared" si="32"/>
        <v>470337.5</v>
      </c>
      <c r="AD55" s="9">
        <f t="shared" si="32"/>
        <v>1449182.4</v>
      </c>
      <c r="AE55" s="9">
        <f t="shared" si="32"/>
        <v>-883428</v>
      </c>
      <c r="AF55" s="9">
        <f t="shared" si="32"/>
        <v>566693</v>
      </c>
      <c r="AG55" s="9">
        <f t="shared" si="32"/>
        <v>26487425</v>
      </c>
      <c r="AH55" s="9">
        <f t="shared" si="33"/>
        <v>546.65</v>
      </c>
      <c r="AI55" s="9">
        <f t="shared" si="33"/>
        <v>14.85</v>
      </c>
      <c r="AJ55" s="9">
        <f t="shared" si="33"/>
        <v>562062.6</v>
      </c>
      <c r="AK55" s="9">
        <f t="shared" si="33"/>
        <v>45744.1</v>
      </c>
      <c r="AL55" s="9">
        <f t="shared" si="33"/>
        <v>526917.30000000005</v>
      </c>
      <c r="AN55" s="9">
        <f t="shared" si="27"/>
        <v>4873.2863528358439</v>
      </c>
    </row>
    <row r="56" spans="1:40" x14ac:dyDescent="0.2">
      <c r="A56" s="8">
        <f t="shared" si="28"/>
        <v>2054</v>
      </c>
      <c r="B56" s="9">
        <f t="shared" si="31"/>
        <v>-2872076</v>
      </c>
      <c r="C56" s="9">
        <f t="shared" si="31"/>
        <v>218140.4</v>
      </c>
      <c r="D56" s="9">
        <f t="shared" si="31"/>
        <v>-2654448</v>
      </c>
      <c r="E56" s="9">
        <f t="shared" si="31"/>
        <v>0</v>
      </c>
      <c r="F56" s="9">
        <f t="shared" si="31"/>
        <v>0</v>
      </c>
      <c r="G56" s="9">
        <f t="shared" si="31"/>
        <v>0</v>
      </c>
      <c r="H56" s="9">
        <f t="shared" si="31"/>
        <v>16821092</v>
      </c>
      <c r="I56" s="9">
        <f t="shared" si="31"/>
        <v>1427271.6</v>
      </c>
      <c r="J56" s="9">
        <f t="shared" si="31"/>
        <v>18245548</v>
      </c>
      <c r="K56" s="9">
        <f t="shared" si="31"/>
        <v>-1.2000000000000002</v>
      </c>
      <c r="L56" s="9">
        <f t="shared" si="31"/>
        <v>19.600000000000001</v>
      </c>
      <c r="M56" s="9">
        <f t="shared" si="31"/>
        <v>42.8</v>
      </c>
      <c r="N56" s="9">
        <f t="shared" si="31"/>
        <v>2355876.7999999998</v>
      </c>
      <c r="O56" s="9">
        <f t="shared" si="31"/>
        <v>4999790</v>
      </c>
      <c r="P56" s="9">
        <f t="shared" si="31"/>
        <v>202473.60000000001</v>
      </c>
      <c r="Q56" s="9">
        <f t="shared" si="31"/>
        <v>7558140.4000000004</v>
      </c>
      <c r="R56" s="9">
        <f t="shared" si="32"/>
        <v>3634.6</v>
      </c>
      <c r="S56" s="9">
        <f t="shared" si="32"/>
        <v>87262</v>
      </c>
      <c r="T56" s="9">
        <f t="shared" si="32"/>
        <v>60132</v>
      </c>
      <c r="U56" s="9">
        <f t="shared" si="32"/>
        <v>151028.6</v>
      </c>
      <c r="V56" s="9">
        <f t="shared" si="32"/>
        <v>136544</v>
      </c>
      <c r="W56" s="9">
        <f t="shared" si="32"/>
        <v>15130</v>
      </c>
      <c r="X56" s="9">
        <f t="shared" si="32"/>
        <v>1165578.3999999999</v>
      </c>
      <c r="Y56" s="9">
        <f t="shared" si="32"/>
        <v>-1120878</v>
      </c>
      <c r="Z56" s="9">
        <f t="shared" si="32"/>
        <v>42116</v>
      </c>
      <c r="AA56" s="9">
        <f t="shared" si="32"/>
        <v>277809.2</v>
      </c>
      <c r="AB56" s="9">
        <f t="shared" si="32"/>
        <v>196359.2</v>
      </c>
      <c r="AC56" s="9">
        <f t="shared" si="32"/>
        <v>473984</v>
      </c>
      <c r="AD56" s="9">
        <f t="shared" si="32"/>
        <v>1442731.2</v>
      </c>
      <c r="AE56" s="9">
        <f t="shared" si="32"/>
        <v>-925324</v>
      </c>
      <c r="AF56" s="9">
        <f t="shared" si="32"/>
        <v>518404</v>
      </c>
      <c r="AG56" s="9">
        <f t="shared" si="32"/>
        <v>26320100</v>
      </c>
      <c r="AH56" s="9">
        <f t="shared" si="33"/>
        <v>550.20000000000005</v>
      </c>
      <c r="AI56" s="9">
        <f t="shared" si="33"/>
        <v>14.8</v>
      </c>
      <c r="AJ56" s="9">
        <f t="shared" si="33"/>
        <v>559600.80000000005</v>
      </c>
      <c r="AK56" s="9">
        <f t="shared" si="33"/>
        <v>46141.8</v>
      </c>
      <c r="AL56" s="9">
        <f t="shared" si="33"/>
        <v>524470.4</v>
      </c>
      <c r="AN56" s="9">
        <f t="shared" si="27"/>
        <v>4841.9983134612439</v>
      </c>
    </row>
    <row r="58" spans="1:40" x14ac:dyDescent="0.2">
      <c r="A58" s="2" t="s">
        <v>27</v>
      </c>
      <c r="B58" s="2">
        <v>7.0000000000000007E-2</v>
      </c>
    </row>
    <row r="59" spans="1:40" x14ac:dyDescent="0.2">
      <c r="A59" s="15" t="s">
        <v>32</v>
      </c>
      <c r="B59" s="16">
        <v>2019</v>
      </c>
    </row>
    <row r="60" spans="1:40" ht="15.75" x14ac:dyDescent="0.25">
      <c r="A60" s="1" t="s">
        <v>170</v>
      </c>
    </row>
    <row r="61" spans="1:40" x14ac:dyDescent="0.2">
      <c r="A61" s="8">
        <v>2010</v>
      </c>
      <c r="E61">
        <f>E12/((1+$B$58)^($A12-$B$59))</f>
        <v>0</v>
      </c>
      <c r="F61">
        <f>F12/((1+$B$58)^($A12-$B$59))</f>
        <v>0</v>
      </c>
      <c r="G61">
        <f>G12/((1+$B$58)^($A12-$B$59))</f>
        <v>0</v>
      </c>
      <c r="H61">
        <f>H12/((1+$B$58)^($A12-$B$59))</f>
        <v>36932512.964834504</v>
      </c>
      <c r="I61">
        <f>I12/((1+$B$58)^($A12-$B$59))</f>
        <v>1628731.4623856882</v>
      </c>
      <c r="J61">
        <f>J12/((1+$B$58)^($A12-$B$59))</f>
        <v>38560873.058459282</v>
      </c>
      <c r="N61" s="8">
        <f t="shared" ref="N61:AF61" si="34">N12/((1+$B$58)^($A12-$B$59))</f>
        <v>5522668.9664969221</v>
      </c>
      <c r="O61" s="8">
        <f t="shared" si="34"/>
        <v>12435889.650573652</v>
      </c>
      <c r="P61" s="8">
        <f t="shared" si="34"/>
        <v>550817.08771477768</v>
      </c>
      <c r="Q61" s="8">
        <f t="shared" si="34"/>
        <v>18509375.704785351</v>
      </c>
      <c r="R61" s="8">
        <f t="shared" si="34"/>
        <v>7842.8670001843802</v>
      </c>
      <c r="S61" s="8">
        <f t="shared" si="34"/>
        <v>230136.48575154255</v>
      </c>
      <c r="T61" s="8">
        <f t="shared" si="34"/>
        <v>172190.08983527168</v>
      </c>
      <c r="U61" s="8">
        <f t="shared" si="34"/>
        <v>410169.44258699863</v>
      </c>
      <c r="V61" s="8">
        <f t="shared" si="34"/>
        <v>388142.86276299274</v>
      </c>
      <c r="W61" s="8">
        <f t="shared" si="34"/>
        <v>23791.50066792922</v>
      </c>
      <c r="X61">
        <f t="shared" si="34"/>
        <v>2813739.7630984979</v>
      </c>
      <c r="Y61">
        <f t="shared" si="34"/>
        <v>1470620.2931991301</v>
      </c>
      <c r="Z61">
        <f t="shared" si="34"/>
        <v>4283297.4268728485</v>
      </c>
      <c r="AA61">
        <f t="shared" si="34"/>
        <v>360338.00563435029</v>
      </c>
      <c r="AB61">
        <f t="shared" si="34"/>
        <v>216136.61884896306</v>
      </c>
      <c r="AC61">
        <f t="shared" si="34"/>
        <v>576426.82454379043</v>
      </c>
      <c r="AD61">
        <f t="shared" si="34"/>
        <v>3174254.2608172405</v>
      </c>
      <c r="AE61">
        <f t="shared" si="34"/>
        <v>1687889.4029229439</v>
      </c>
      <c r="AF61">
        <f t="shared" si="34"/>
        <v>4859268.3135319594</v>
      </c>
      <c r="AG61">
        <f>AG12/((1+$B$58)^($A12-$B$59))</f>
        <v>61923718.57642062</v>
      </c>
      <c r="AH61">
        <f>AH12/((1+$B$58)^($A12-$B$59))</f>
        <v>724.352929693541</v>
      </c>
    </row>
    <row r="62" spans="1:40" x14ac:dyDescent="0.2">
      <c r="A62" s="8">
        <v>2011</v>
      </c>
      <c r="E62">
        <f>E13/((1+$B$58)^($A13-$B$59))</f>
        <v>0</v>
      </c>
      <c r="F62">
        <f>F13/((1+$B$58)^($A13-$B$59))</f>
        <v>0</v>
      </c>
      <c r="G62">
        <f>G13/((1+$B$58)^($A13-$B$59))</f>
        <v>0</v>
      </c>
      <c r="H62">
        <f>H13/((1+$B$58)^($A13-$B$59))</f>
        <v>34388762.7238371</v>
      </c>
      <c r="I62">
        <f>I13/((1+$B$58)^($A13-$B$59))</f>
        <v>1543318.4686539986</v>
      </c>
      <c r="J62">
        <f>J13/((1+$B$58)^($A13-$B$59))</f>
        <v>35931632.058623686</v>
      </c>
      <c r="N62" s="8">
        <f t="shared" ref="N62:AF62" si="35">N13/((1+$B$58)^($A13-$B$59))</f>
        <v>5136065.186186376</v>
      </c>
      <c r="O62" s="8">
        <f t="shared" si="35"/>
        <v>11553423.21496035</v>
      </c>
      <c r="P62" s="8">
        <f t="shared" si="35"/>
        <v>510989.25715648505</v>
      </c>
      <c r="Q62" s="8">
        <f t="shared" si="35"/>
        <v>17200477.658303209</v>
      </c>
      <c r="R62" s="8">
        <f t="shared" si="35"/>
        <v>7305.1262714823833</v>
      </c>
      <c r="S62" s="8">
        <f t="shared" si="35"/>
        <v>213600.18086470981</v>
      </c>
      <c r="T62" s="8">
        <f t="shared" si="35"/>
        <v>159616.05973402574</v>
      </c>
      <c r="U62" s="8">
        <f t="shared" si="35"/>
        <v>380521.3668702179</v>
      </c>
      <c r="V62" s="8">
        <f t="shared" si="35"/>
        <v>359838.01345601922</v>
      </c>
      <c r="W62" s="8">
        <f t="shared" si="35"/>
        <v>22320.527115651519</v>
      </c>
      <c r="X62">
        <f t="shared" si="35"/>
        <v>2615413.7247347781</v>
      </c>
      <c r="Y62">
        <f t="shared" si="35"/>
        <v>1299404.9303836771</v>
      </c>
      <c r="Z62">
        <f t="shared" si="35"/>
        <v>3913747.1942167119</v>
      </c>
      <c r="AA62">
        <f t="shared" si="35"/>
        <v>339959.11481121788</v>
      </c>
      <c r="AB62">
        <f t="shared" si="35"/>
        <v>205073.76785660288</v>
      </c>
      <c r="AC62">
        <f t="shared" si="35"/>
        <v>544982.02435689769</v>
      </c>
      <c r="AD62">
        <f t="shared" si="35"/>
        <v>2955508.4044355848</v>
      </c>
      <c r="AE62">
        <f t="shared" si="35"/>
        <v>1505481.603513448</v>
      </c>
      <c r="AF62">
        <f t="shared" si="35"/>
        <v>4458402.7631994421</v>
      </c>
      <c r="AG62">
        <f>AG13/((1+$B$58)^($A13-$B$59))</f>
        <v>57585138.681030296</v>
      </c>
      <c r="AH62">
        <f>AH13/((1+$B$58)^($A13-$B$59))</f>
        <v>683.06491579217993</v>
      </c>
    </row>
    <row r="63" spans="1:40" x14ac:dyDescent="0.2">
      <c r="A63" s="8">
        <v>2012</v>
      </c>
      <c r="E63">
        <f>E14/((1+$B$58)^($A14-$B$59))</f>
        <v>0</v>
      </c>
      <c r="F63">
        <f>F14/((1+$B$58)^($A14-$B$59))</f>
        <v>0</v>
      </c>
      <c r="G63">
        <f>G14/((1+$B$58)^($A14-$B$59))</f>
        <v>0</v>
      </c>
      <c r="H63">
        <f>H14/((1+$B$58)^($A14-$B$59))</f>
        <v>32019774.010111701</v>
      </c>
      <c r="I63">
        <f>I14/((1+$B$58)^($A14-$B$59))</f>
        <v>1462110.2808401333</v>
      </c>
      <c r="J63">
        <f>J14/((1+$B$58)^($A14-$B$59))</f>
        <v>33481369.15625418</v>
      </c>
      <c r="N63" s="8">
        <f t="shared" ref="N63:AF63" si="36">N14/((1+$B$58)^($A14-$B$59))</f>
        <v>4776408.884568016</v>
      </c>
      <c r="O63" s="8">
        <f t="shared" si="36"/>
        <v>10733195.938022094</v>
      </c>
      <c r="P63" s="8">
        <f t="shared" si="36"/>
        <v>474015.13022980193</v>
      </c>
      <c r="Q63" s="8">
        <f t="shared" si="36"/>
        <v>15983619.95281991</v>
      </c>
      <c r="R63" s="8">
        <f t="shared" si="36"/>
        <v>6804.1778502820525</v>
      </c>
      <c r="S63" s="8">
        <f t="shared" si="36"/>
        <v>198242.55506938286</v>
      </c>
      <c r="T63" s="8">
        <f t="shared" si="36"/>
        <v>147950.28211681664</v>
      </c>
      <c r="U63" s="8">
        <f t="shared" si="36"/>
        <v>352997.01503648155</v>
      </c>
      <c r="V63" s="8">
        <f t="shared" si="36"/>
        <v>333575.40923477022</v>
      </c>
      <c r="W63" s="8">
        <f t="shared" si="36"/>
        <v>20940.193344016971</v>
      </c>
      <c r="X63">
        <f t="shared" si="36"/>
        <v>2430994.5041784672</v>
      </c>
      <c r="Y63">
        <f t="shared" si="36"/>
        <v>1144297.5437347707</v>
      </c>
      <c r="Z63">
        <f t="shared" si="36"/>
        <v>3574217.4589491785</v>
      </c>
      <c r="AA63">
        <f t="shared" si="36"/>
        <v>320704.42838820501</v>
      </c>
      <c r="AB63">
        <f t="shared" si="36"/>
        <v>194533.36043686533</v>
      </c>
      <c r="AC63">
        <f t="shared" si="36"/>
        <v>515184.47688005125</v>
      </c>
      <c r="AD63">
        <f t="shared" si="36"/>
        <v>2751798.1698619188</v>
      </c>
      <c r="AE63">
        <f t="shared" si="36"/>
        <v>1339716.3320777661</v>
      </c>
      <c r="AF63">
        <f t="shared" si="36"/>
        <v>4089189.9726743344</v>
      </c>
      <c r="AG63">
        <f>AG14/((1+$B$58)^($A14-$B$59))</f>
        <v>53549199.232233569</v>
      </c>
      <c r="AH63">
        <f>AH14/((1+$B$58)^($A14-$B$59))</f>
        <v>644.07895021549837</v>
      </c>
    </row>
    <row r="64" spans="1:40" x14ac:dyDescent="0.2">
      <c r="A64" s="8">
        <v>2013</v>
      </c>
      <c r="E64">
        <f>E15/((1+$B$58)^($A15-$B$59))</f>
        <v>0</v>
      </c>
      <c r="F64">
        <f>F15/((1+$B$58)^($A15-$B$59))</f>
        <v>0</v>
      </c>
      <c r="G64">
        <f>G15/((1+$B$58)^($A15-$B$59))</f>
        <v>0</v>
      </c>
      <c r="H64">
        <f>H15/((1+$B$58)^($A15-$B$59))</f>
        <v>29813567.698315956</v>
      </c>
      <c r="I64">
        <f>I15/((1+$B$58)^($A15-$B$59))</f>
        <v>1384922.2922035868</v>
      </c>
      <c r="J64">
        <f>J15/((1+$B$58)^($A15-$B$59))</f>
        <v>31197919.41283977</v>
      </c>
      <c r="N64" s="8">
        <f t="shared" ref="N64:AF64" si="37">N15/((1+$B$58)^($A15-$B$59))</f>
        <v>4441828.8294079648</v>
      </c>
      <c r="O64" s="8">
        <f t="shared" si="37"/>
        <v>9970841.2022071183</v>
      </c>
      <c r="P64" s="8">
        <f t="shared" si="37"/>
        <v>439691.78228254966</v>
      </c>
      <c r="Q64" s="8">
        <f t="shared" si="37"/>
        <v>14852361.813897634</v>
      </c>
      <c r="R64" s="8">
        <f t="shared" si="37"/>
        <v>6337.5092393407349</v>
      </c>
      <c r="S64" s="8">
        <f t="shared" si="37"/>
        <v>183980.16157198834</v>
      </c>
      <c r="T64" s="8">
        <f t="shared" si="37"/>
        <v>137127.73516985052</v>
      </c>
      <c r="U64" s="8">
        <f t="shared" si="37"/>
        <v>327445.40598117962</v>
      </c>
      <c r="V64" s="8">
        <f t="shared" si="37"/>
        <v>309208.98096461612</v>
      </c>
      <c r="W64" s="8">
        <f t="shared" si="37"/>
        <v>19644.935488291372</v>
      </c>
      <c r="X64">
        <f t="shared" si="37"/>
        <v>2259511.3234405988</v>
      </c>
      <c r="Y64">
        <f t="shared" si="37"/>
        <v>1003923.3236166756</v>
      </c>
      <c r="Z64">
        <f t="shared" si="37"/>
        <v>3262361.9250017731</v>
      </c>
      <c r="AA64">
        <f t="shared" si="37"/>
        <v>302514.07279198256</v>
      </c>
      <c r="AB64">
        <f t="shared" si="37"/>
        <v>184494.3868270494</v>
      </c>
      <c r="AC64">
        <f t="shared" si="37"/>
        <v>486953.2327420839</v>
      </c>
      <c r="AD64">
        <f t="shared" si="37"/>
        <v>2562092.4788793088</v>
      </c>
      <c r="AE64">
        <f t="shared" si="37"/>
        <v>1189196.7395693699</v>
      </c>
      <c r="AF64">
        <f t="shared" si="37"/>
        <v>3749204.1036978201</v>
      </c>
      <c r="AG64">
        <f>AG15/((1+$B$58)^($A15-$B$59))</f>
        <v>49794870.88474936</v>
      </c>
      <c r="AH64">
        <f>AH15/((1+$B$58)^($A15-$B$59))</f>
        <v>607.27053687569787</v>
      </c>
    </row>
    <row r="65" spans="1:40" x14ac:dyDescent="0.2">
      <c r="A65" s="8">
        <v>2014</v>
      </c>
      <c r="E65">
        <f>E16/((1+$B$58)^($A16-$B$59))</f>
        <v>0</v>
      </c>
      <c r="F65">
        <f>F16/((1+$B$58)^($A16-$B$59))</f>
        <v>0</v>
      </c>
      <c r="G65">
        <f>G16/((1+$B$58)^($A16-$B$59))</f>
        <v>0</v>
      </c>
      <c r="H65">
        <f>H16/((1+$B$58)^($A16-$B$59))</f>
        <v>27758984.072219804</v>
      </c>
      <c r="I65">
        <f>I16/((1+$B$58)^($A16-$B$59))</f>
        <v>1311576.054219183</v>
      </c>
      <c r="J65">
        <f>J16/((1+$B$58)^($A16-$B$59))</f>
        <v>29069943.564698171</v>
      </c>
      <c r="N65" s="8">
        <f t="shared" ref="N65:AF65" si="38">N16/((1+$B$58)^($A16-$B$59))</f>
        <v>4130583.2914359584</v>
      </c>
      <c r="O65" s="8">
        <f t="shared" si="38"/>
        <v>9262297.348852424</v>
      </c>
      <c r="P65" s="8">
        <f t="shared" si="38"/>
        <v>407830.6261287923</v>
      </c>
      <c r="Q65" s="8">
        <f t="shared" si="38"/>
        <v>13800711.266417176</v>
      </c>
      <c r="R65" s="8">
        <f t="shared" si="38"/>
        <v>5902.7792138240211</v>
      </c>
      <c r="S65" s="8">
        <f t="shared" si="38"/>
        <v>170735.42728157243</v>
      </c>
      <c r="T65" s="8">
        <f t="shared" si="38"/>
        <v>127088.01742218841</v>
      </c>
      <c r="U65" s="8">
        <f t="shared" si="38"/>
        <v>303726.22391758487</v>
      </c>
      <c r="V65" s="8">
        <f t="shared" si="38"/>
        <v>286603.03085816081</v>
      </c>
      <c r="W65" s="8">
        <f t="shared" si="38"/>
        <v>18429.529741398001</v>
      </c>
      <c r="X65">
        <f t="shared" si="38"/>
        <v>2100060.9031220321</v>
      </c>
      <c r="Y65">
        <f t="shared" si="38"/>
        <v>877018.40231017151</v>
      </c>
      <c r="Z65">
        <f t="shared" si="38"/>
        <v>2976012.8050961792</v>
      </c>
      <c r="AA65">
        <f t="shared" si="38"/>
        <v>285331.19694876205</v>
      </c>
      <c r="AB65">
        <f t="shared" si="38"/>
        <v>174936.35022536505</v>
      </c>
      <c r="AC65">
        <f t="shared" si="38"/>
        <v>460210.88408420683</v>
      </c>
      <c r="AD65">
        <f t="shared" si="38"/>
        <v>2385430.8104985617</v>
      </c>
      <c r="AE65">
        <f t="shared" si="38"/>
        <v>1052637.5147180413</v>
      </c>
      <c r="AF65">
        <f t="shared" si="38"/>
        <v>3436201.2483526953</v>
      </c>
      <c r="AG65">
        <f>AG16/((1+$B$58)^($A16-$B$59))</f>
        <v>46302580.540772177</v>
      </c>
      <c r="AH65">
        <f>AH16/((1+$B$58)^($A16-$B$59))</f>
        <v>572.52161647174</v>
      </c>
    </row>
    <row r="66" spans="1:40" x14ac:dyDescent="0.2">
      <c r="A66" s="20">
        <v>2015</v>
      </c>
      <c r="E66">
        <f>E17/((1+$B$58)^($A17-$B$59))</f>
        <v>0</v>
      </c>
      <c r="F66">
        <f>F17/((1+$B$58)^($A17-$B$59))</f>
        <v>0</v>
      </c>
      <c r="G66">
        <f>G17/((1+$B$58)^($A17-$B$59))</f>
        <v>0</v>
      </c>
      <c r="H66" s="21">
        <f>H17/((1+$B$58)^($A17-$B$59))</f>
        <v>25845626.881155051</v>
      </c>
      <c r="I66" s="21">
        <f>I17/((1+$B$58)^($A17-$B$59))</f>
        <v>1241899.26091839</v>
      </c>
      <c r="J66" s="21">
        <f>J17/((1+$B$58)^($A17-$B$59))</f>
        <v>27086872.054864451</v>
      </c>
      <c r="K66" s="21"/>
      <c r="L66" s="21"/>
      <c r="M66" s="21"/>
      <c r="N66" s="9">
        <f t="shared" ref="N66:AF66" si="39">N17/((1+$B$58)^($A17-$B$59))</f>
        <v>3841051.108625195</v>
      </c>
      <c r="O66" s="9">
        <f t="shared" si="39"/>
        <v>8603786.465487875</v>
      </c>
      <c r="P66" s="9">
        <f t="shared" si="39"/>
        <v>378256.40460569999</v>
      </c>
      <c r="Q66" s="9">
        <f t="shared" si="39"/>
        <v>12823093.978718771</v>
      </c>
      <c r="R66" s="9">
        <f t="shared" si="39"/>
        <v>5497.8061649424999</v>
      </c>
      <c r="S66" s="9">
        <f t="shared" si="39"/>
        <v>158436.24142770251</v>
      </c>
      <c r="T66" s="9">
        <f t="shared" si="39"/>
        <v>117775.02149850001</v>
      </c>
      <c r="U66" s="9">
        <f t="shared" si="39"/>
        <v>281709.06909114501</v>
      </c>
      <c r="V66" s="9">
        <f t="shared" si="39"/>
        <v>265631.50063049002</v>
      </c>
      <c r="W66" s="9">
        <f t="shared" si="39"/>
        <v>17289.071672897502</v>
      </c>
      <c r="X66" s="21">
        <f t="shared" si="39"/>
        <v>1951802.7856062101</v>
      </c>
      <c r="Y66" s="21">
        <f t="shared" si="39"/>
        <v>762421.22222647502</v>
      </c>
      <c r="Z66" s="21">
        <f t="shared" si="39"/>
        <v>2713167.506248625</v>
      </c>
      <c r="AA66" s="21">
        <f t="shared" si="39"/>
        <v>269101.83306696499</v>
      </c>
      <c r="AB66" s="21">
        <f t="shared" si="39"/>
        <v>165839.28959318</v>
      </c>
      <c r="AC66" s="21">
        <f t="shared" si="39"/>
        <v>434883.447635705</v>
      </c>
      <c r="AD66" s="21">
        <f t="shared" si="39"/>
        <v>2220918.3820312801</v>
      </c>
      <c r="AE66" s="21">
        <f t="shared" si="39"/>
        <v>928856.2686062</v>
      </c>
      <c r="AF66" s="21">
        <f t="shared" si="39"/>
        <v>3148106.00731675</v>
      </c>
      <c r="AG66" s="21">
        <f>AG17/((1+$B$58)^($A17-$B$59))</f>
        <v>43054110.815357752</v>
      </c>
      <c r="AH66" s="21">
        <f>AH17/((1+$B$58)^($A17-$B$59))</f>
        <v>539.72025711750007</v>
      </c>
      <c r="AI66" s="21">
        <f t="shared" ref="AI66:AK66" si="40">AI17/((1+$B$58)^($A17-$B$59))</f>
        <v>21.9558331675</v>
      </c>
      <c r="AJ66" s="21">
        <f>AJ17/((1+$B$58)^($A17-$B$59))</f>
        <v>859372.28291211009</v>
      </c>
      <c r="AK66" s="21">
        <f t="shared" si="40"/>
        <v>40151.647980315</v>
      </c>
      <c r="AL66" s="21">
        <f t="shared" ref="AL66:AN66" si="41">AL17/((1+$B$58)^($A17-$B$59))</f>
        <v>812561.79120099498</v>
      </c>
      <c r="AN66" s="21">
        <f t="shared" si="41"/>
        <v>7946.3493194567154</v>
      </c>
    </row>
    <row r="67" spans="1:40" x14ac:dyDescent="0.2">
      <c r="A67" s="20">
        <v>2016</v>
      </c>
      <c r="E67">
        <f>E18/((1+$B$58)^($A18-$B$59))</f>
        <v>0</v>
      </c>
      <c r="F67">
        <f>F18/((1+$B$58)^($A18-$B$59))</f>
        <v>0</v>
      </c>
      <c r="G67">
        <f>G18/((1+$B$58)^($A18-$B$59))</f>
        <v>0</v>
      </c>
      <c r="H67" s="21">
        <f>H18/((1+$B$58)^($A18-$B$59))</f>
        <v>24063811.209234003</v>
      </c>
      <c r="I67" s="21">
        <f>I18/((1+$B$58)^($A18-$B$59))</f>
        <v>1175725.7089232001</v>
      </c>
      <c r="J67" s="21">
        <f>J18/((1+$B$58)^($A18-$B$59))</f>
        <v>25238852.854146004</v>
      </c>
      <c r="K67" s="21"/>
      <c r="L67" s="21"/>
      <c r="M67" s="21"/>
      <c r="N67" s="9">
        <f t="shared" ref="N67:AF67" si="42">N18/((1+$B$58)^($A18-$B$59))</f>
        <v>3571723.3653786005</v>
      </c>
      <c r="O67" s="9">
        <f t="shared" si="42"/>
        <v>7991794.6434550015</v>
      </c>
      <c r="P67" s="9">
        <f t="shared" si="42"/>
        <v>350806.2535832001</v>
      </c>
      <c r="Q67" s="9">
        <f t="shared" si="42"/>
        <v>11914324.2624168</v>
      </c>
      <c r="R67" s="9">
        <f t="shared" si="42"/>
        <v>5120.5572357000001</v>
      </c>
      <c r="S67" s="9">
        <f t="shared" si="42"/>
        <v>147015.57286550003</v>
      </c>
      <c r="T67" s="9">
        <f t="shared" si="42"/>
        <v>109136.63078400002</v>
      </c>
      <c r="U67" s="9">
        <f t="shared" si="42"/>
        <v>261272.76088520003</v>
      </c>
      <c r="V67" s="9">
        <f t="shared" si="42"/>
        <v>246177.29102200005</v>
      </c>
      <c r="W67" s="9">
        <f t="shared" si="42"/>
        <v>16218.956798500003</v>
      </c>
      <c r="X67" s="21">
        <f t="shared" si="42"/>
        <v>1813954.9812868005</v>
      </c>
      <c r="Y67" s="21">
        <f t="shared" si="42"/>
        <v>659064.55869900004</v>
      </c>
      <c r="Z67" s="21">
        <f t="shared" si="42"/>
        <v>2471976.2933670003</v>
      </c>
      <c r="AA67" s="21">
        <f t="shared" si="42"/>
        <v>253774.76269940002</v>
      </c>
      <c r="AB67" s="21">
        <f t="shared" si="42"/>
        <v>157183.79727840002</v>
      </c>
      <c r="AC67" s="21">
        <f t="shared" si="42"/>
        <v>410900.24793100008</v>
      </c>
      <c r="AD67" s="21">
        <f t="shared" si="42"/>
        <v>2067721.6587024003</v>
      </c>
      <c r="AE67" s="21">
        <f t="shared" si="42"/>
        <v>816765.56913200009</v>
      </c>
      <c r="AF67" s="21">
        <f t="shared" si="42"/>
        <v>2882999.0455980003</v>
      </c>
      <c r="AG67" s="21">
        <f>AG18/((1+$B$58)^($A18-$B$59))</f>
        <v>40032506.423350006</v>
      </c>
      <c r="AH67" s="21">
        <f>AH18/((1+$B$58)^($A18-$B$59))</f>
        <v>508.76035790000009</v>
      </c>
      <c r="AI67" s="21">
        <f t="shared" ref="AI67:AK67" si="43">AI18/((1+$B$58)^($A18-$B$59))</f>
        <v>20.458218100000003</v>
      </c>
      <c r="AJ67" s="21">
        <f t="shared" si="43"/>
        <v>800135.85541560012</v>
      </c>
      <c r="AK67" s="21">
        <f t="shared" si="43"/>
        <v>38012.10425560001</v>
      </c>
      <c r="AL67" s="21">
        <f t="shared" ref="AL67:AN67" si="44">AL18/((1+$B$58)^($A18-$B$59))</f>
        <v>756405.98546180013</v>
      </c>
      <c r="AN67" s="21">
        <f t="shared" si="44"/>
        <v>7388.1654974614648</v>
      </c>
    </row>
    <row r="68" spans="1:40" x14ac:dyDescent="0.2">
      <c r="A68" s="20">
        <v>2017</v>
      </c>
      <c r="E68">
        <f>E19/((1+$B$58)^($A19-$B$59))</f>
        <v>0</v>
      </c>
      <c r="F68">
        <f>F19/((1+$B$58)^($A19-$B$59))</f>
        <v>0</v>
      </c>
      <c r="G68">
        <f>G19/((1+$B$58)^($A19-$B$59))</f>
        <v>0</v>
      </c>
      <c r="H68" s="21">
        <f>H19/((1+$B$58)^($A19-$B$59))</f>
        <v>22404514.8979</v>
      </c>
      <c r="I68" s="21">
        <f>I19/((1+$B$58)^($A19-$B$59))</f>
        <v>1112895.2364200002</v>
      </c>
      <c r="J68" s="21">
        <f>J19/((1+$B$58)^($A19-$B$59))</f>
        <v>23516702.815100003</v>
      </c>
      <c r="K68" s="21"/>
      <c r="L68" s="21"/>
      <c r="M68" s="21"/>
      <c r="N68" s="9">
        <f t="shared" ref="N68:AF68" si="45">N19/((1+$B$58)^($A19-$B$59))</f>
        <v>3321195.6444100002</v>
      </c>
      <c r="O68" s="9">
        <f t="shared" si="45"/>
        <v>7423053.6042500008</v>
      </c>
      <c r="P68" s="9">
        <f t="shared" si="45"/>
        <v>325328.83052000002</v>
      </c>
      <c r="Q68" s="9">
        <f t="shared" si="45"/>
        <v>11069578.07918</v>
      </c>
      <c r="R68" s="9">
        <f t="shared" si="45"/>
        <v>4769.1381950000005</v>
      </c>
      <c r="S68" s="9">
        <f t="shared" si="45"/>
        <v>136411.11407500002</v>
      </c>
      <c r="T68" s="9">
        <f t="shared" si="45"/>
        <v>101124.43740000001</v>
      </c>
      <c r="U68" s="9">
        <f t="shared" si="45"/>
        <v>242304.68966999999</v>
      </c>
      <c r="V68" s="9">
        <f t="shared" si="45"/>
        <v>228131.62910000002</v>
      </c>
      <c r="W68" s="9">
        <f t="shared" si="45"/>
        <v>15214.862325000002</v>
      </c>
      <c r="X68" s="21">
        <f t="shared" si="45"/>
        <v>1685789.91558</v>
      </c>
      <c r="Y68" s="21">
        <f t="shared" si="45"/>
        <v>565968.1486500001</v>
      </c>
      <c r="Z68" s="21">
        <f t="shared" si="45"/>
        <v>2250730.85995</v>
      </c>
      <c r="AA68" s="21">
        <f t="shared" si="45"/>
        <v>239301.38799000002</v>
      </c>
      <c r="AB68" s="21">
        <f t="shared" si="45"/>
        <v>148951.03204000002</v>
      </c>
      <c r="AC68" s="21">
        <f t="shared" si="45"/>
        <v>388193.80115000001</v>
      </c>
      <c r="AD68" s="21">
        <f t="shared" si="45"/>
        <v>1925064.1694400003</v>
      </c>
      <c r="AE68" s="21">
        <f t="shared" si="45"/>
        <v>715365.57720000006</v>
      </c>
      <c r="AF68" s="21">
        <f t="shared" si="45"/>
        <v>2639105.5553000001</v>
      </c>
      <c r="AG68" s="21">
        <f>AG19/((1+$B$58)^($A19-$B$59))</f>
        <v>37221987.012500003</v>
      </c>
      <c r="AH68" s="21">
        <f>AH19/((1+$B$58)^($A19-$B$59))</f>
        <v>479.54136500000004</v>
      </c>
      <c r="AI68" s="21">
        <f t="shared" ref="AI68:AK68" si="46">AI19/((1+$B$58)^($A19-$B$59))</f>
        <v>19.062584999999999</v>
      </c>
      <c r="AJ68" s="21">
        <f t="shared" si="46"/>
        <v>744972.00426000007</v>
      </c>
      <c r="AK68" s="21">
        <f t="shared" si="46"/>
        <v>35980.657810000004</v>
      </c>
      <c r="AL68" s="21">
        <f t="shared" ref="AL68:AN68" si="47">AL19/((1+$B$58)^($A19-$B$59))</f>
        <v>704120.02593</v>
      </c>
      <c r="AN68" s="21">
        <f t="shared" si="47"/>
        <v>6869.0058914410156</v>
      </c>
    </row>
    <row r="69" spans="1:40" x14ac:dyDescent="0.2">
      <c r="A69" s="20">
        <v>2018</v>
      </c>
      <c r="E69">
        <f>E20/((1+$B$58)^($A20-$B$59))</f>
        <v>0</v>
      </c>
      <c r="F69">
        <f>F20/((1+$B$58)^($A20-$B$59))</f>
        <v>0</v>
      </c>
      <c r="G69">
        <f>G20/((1+$B$58)^($A20-$B$59))</f>
        <v>0</v>
      </c>
      <c r="H69" s="21">
        <f>H20/((1+$B$58)^($A20-$B$59))</f>
        <v>20859333.280000001</v>
      </c>
      <c r="I69" s="21">
        <f>I20/((1+$B$58)^($A20-$B$59))</f>
        <v>1053253.6439999999</v>
      </c>
      <c r="J69" s="21">
        <f>J20/((1+$B$58)^($A20-$B$59))</f>
        <v>21911862.32</v>
      </c>
      <c r="K69" s="21"/>
      <c r="L69" s="21"/>
      <c r="M69" s="21"/>
      <c r="N69" s="9">
        <f t="shared" ref="N69:AF69" si="48">N20/((1+$B$58)^($A20-$B$59))</f>
        <v>3088160.8119999999</v>
      </c>
      <c r="O69" s="9">
        <f t="shared" si="48"/>
        <v>6894523.5999999996</v>
      </c>
      <c r="P69" s="9">
        <f t="shared" si="48"/>
        <v>301683.50400000002</v>
      </c>
      <c r="Q69" s="9">
        <f t="shared" si="48"/>
        <v>10284367.916000001</v>
      </c>
      <c r="R69" s="9">
        <f t="shared" si="48"/>
        <v>4441.7839999999997</v>
      </c>
      <c r="S69" s="9">
        <f t="shared" si="48"/>
        <v>126564.95</v>
      </c>
      <c r="T69" s="9">
        <f t="shared" si="48"/>
        <v>93693.48</v>
      </c>
      <c r="U69" s="9">
        <f t="shared" si="48"/>
        <v>224700.21400000001</v>
      </c>
      <c r="V69" s="9">
        <f t="shared" si="48"/>
        <v>211393.48</v>
      </c>
      <c r="W69" s="9">
        <f t="shared" si="48"/>
        <v>14272.73</v>
      </c>
      <c r="X69" s="21">
        <f t="shared" si="48"/>
        <v>1566630.656</v>
      </c>
      <c r="Y69" s="21">
        <f t="shared" si="48"/>
        <v>482231.88</v>
      </c>
      <c r="Z69" s="21">
        <f t="shared" si="48"/>
        <v>2047853.74</v>
      </c>
      <c r="AA69" s="21">
        <f t="shared" si="48"/>
        <v>225635.60800000001</v>
      </c>
      <c r="AB69" s="21">
        <f t="shared" si="48"/>
        <v>141122.728</v>
      </c>
      <c r="AC69" s="21">
        <f t="shared" si="48"/>
        <v>366699.7</v>
      </c>
      <c r="AD69" s="21">
        <f t="shared" si="48"/>
        <v>1792222.608</v>
      </c>
      <c r="AE69" s="21">
        <f t="shared" si="48"/>
        <v>623737.24</v>
      </c>
      <c r="AF69" s="21">
        <f t="shared" si="48"/>
        <v>2414784.56</v>
      </c>
      <c r="AG69" s="21">
        <f>AG20/((1+$B$58)^($A20-$B$59))</f>
        <v>34607866</v>
      </c>
      <c r="AH69" s="21">
        <f>AH20/((1+$B$58)^($A20-$B$59))</f>
        <v>451.96799999999996</v>
      </c>
      <c r="AI69" s="21">
        <f t="shared" ref="AI69:AK69" si="49">AI20/((1+$B$58)^($A20-$B$59))</f>
        <v>17.762</v>
      </c>
      <c r="AJ69" s="21">
        <f t="shared" si="49"/>
        <v>693601.39199999999</v>
      </c>
      <c r="AK69" s="21">
        <f t="shared" si="49"/>
        <v>34052.322</v>
      </c>
      <c r="AL69" s="21">
        <f t="shared" ref="AL69:AN69" si="50">AL20/((1+$B$58)^($A20-$B$59))</f>
        <v>655437.91600000008</v>
      </c>
      <c r="AN69" s="21">
        <f t="shared" si="50"/>
        <v>6386.1534721131175</v>
      </c>
    </row>
    <row r="70" spans="1:40" x14ac:dyDescent="0.2">
      <c r="A70" s="20">
        <v>2019</v>
      </c>
      <c r="E70">
        <f>E21/((1+$B$58)^($A21-$B$59))</f>
        <v>0</v>
      </c>
      <c r="F70">
        <f>F21/((1+$B$58)^($A21-$B$59))</f>
        <v>0</v>
      </c>
      <c r="G70">
        <f>G21/((1+$B$58)^($A21-$B$59))</f>
        <v>0</v>
      </c>
      <c r="H70" s="21">
        <f>H21/((1+$B$58)^($A21-$B$59))</f>
        <v>19420437</v>
      </c>
      <c r="I70" s="21">
        <f>I21/((1+$B$58)^($A21-$B$59))</f>
        <v>996652.6</v>
      </c>
      <c r="J70" s="21">
        <f>J21/((1+$B$58)^($A21-$B$59))</f>
        <v>20416353</v>
      </c>
      <c r="K70" s="21"/>
      <c r="L70" s="21"/>
      <c r="M70" s="21"/>
      <c r="N70" s="9">
        <f t="shared" ref="N70:AF70" si="51">N21/((1+$B$58)^($A21-$B$59))</f>
        <v>2871402.3</v>
      </c>
      <c r="O70" s="9">
        <f t="shared" si="51"/>
        <v>6403377.5</v>
      </c>
      <c r="P70" s="9">
        <f t="shared" si="51"/>
        <v>279739.59999999998</v>
      </c>
      <c r="Q70" s="9">
        <f t="shared" si="51"/>
        <v>9554519.4000000004</v>
      </c>
      <c r="R70" s="9">
        <f t="shared" si="51"/>
        <v>4136.8500000000004</v>
      </c>
      <c r="S70" s="9">
        <f t="shared" si="51"/>
        <v>117423.25</v>
      </c>
      <c r="T70" s="9">
        <f t="shared" si="51"/>
        <v>86802</v>
      </c>
      <c r="U70" s="9">
        <f t="shared" si="51"/>
        <v>208362.1</v>
      </c>
      <c r="V70" s="9">
        <f t="shared" si="51"/>
        <v>195869</v>
      </c>
      <c r="W70" s="9">
        <f t="shared" si="51"/>
        <v>13388.75</v>
      </c>
      <c r="X70" s="21">
        <f t="shared" si="51"/>
        <v>1455847.4</v>
      </c>
      <c r="Y70" s="21">
        <f t="shared" si="51"/>
        <v>407029.5</v>
      </c>
      <c r="Z70" s="21">
        <f t="shared" si="51"/>
        <v>1861888.5</v>
      </c>
      <c r="AA70" s="21">
        <f t="shared" si="51"/>
        <v>212733.7</v>
      </c>
      <c r="AB70" s="21">
        <f t="shared" si="51"/>
        <v>133681.20000000001</v>
      </c>
      <c r="AC70" s="21">
        <f t="shared" si="51"/>
        <v>346356.5</v>
      </c>
      <c r="AD70" s="21">
        <f t="shared" si="51"/>
        <v>1668523.2</v>
      </c>
      <c r="AE70" s="21">
        <f t="shared" si="51"/>
        <v>541036</v>
      </c>
      <c r="AF70" s="21">
        <f t="shared" si="51"/>
        <v>2208519</v>
      </c>
      <c r="AG70" s="21">
        <f>AG21/((1+$B$58)^($A21-$B$59))</f>
        <v>32176475</v>
      </c>
      <c r="AH70" s="21">
        <f>AH21/((1+$B$58)^($A21-$B$59))</f>
        <v>425.95</v>
      </c>
      <c r="AI70" s="21">
        <f t="shared" ref="AI70:AK70" si="52">AI21/((1+$B$58)^($A21-$B$59))</f>
        <v>16.55</v>
      </c>
      <c r="AJ70" s="21">
        <f t="shared" si="52"/>
        <v>645763.80000000005</v>
      </c>
      <c r="AK70" s="21">
        <f t="shared" si="52"/>
        <v>32222.3</v>
      </c>
      <c r="AL70" s="21">
        <f t="shared" ref="AL70:AN70" si="53">AL21/((1+$B$58)^($A21-$B$59))</f>
        <v>610111.9</v>
      </c>
      <c r="AN70" s="21">
        <f t="shared" si="53"/>
        <v>5937.0796915722394</v>
      </c>
    </row>
    <row r="71" spans="1:40" x14ac:dyDescent="0.2">
      <c r="A71" s="20">
        <v>2020</v>
      </c>
      <c r="E71">
        <f>E22/((1+$B$58)^($A22-$B$59))</f>
        <v>0</v>
      </c>
      <c r="F71">
        <f>F22/((1+$B$58)^($A22-$B$59))</f>
        <v>0</v>
      </c>
      <c r="G71">
        <f>G22/((1+$B$58)^($A22-$B$59))</f>
        <v>0</v>
      </c>
      <c r="H71" s="21">
        <f>H22/((1+$B$58)^($A22-$B$59))</f>
        <v>18080532.710280374</v>
      </c>
      <c r="I71" s="21">
        <f>I22/((1+$B$58)^($A22-$B$59))</f>
        <v>942949.53271028027</v>
      </c>
      <c r="J71" s="21">
        <f>J22/((1+$B$58)^($A22-$B$59))</f>
        <v>19022738.317757007</v>
      </c>
      <c r="K71" s="21"/>
      <c r="L71" s="21"/>
      <c r="M71" s="21"/>
      <c r="N71" s="9">
        <f t="shared" ref="N71:AF71" si="54">N22/((1+$B$58)^($A22-$B$59))</f>
        <v>2669787.8504672893</v>
      </c>
      <c r="O71" s="9">
        <f t="shared" si="54"/>
        <v>5946985.9813084109</v>
      </c>
      <c r="P71" s="9">
        <f t="shared" si="54"/>
        <v>259375.70093457942</v>
      </c>
      <c r="Q71" s="9">
        <f t="shared" si="54"/>
        <v>8876149.5327102803</v>
      </c>
      <c r="R71" s="9">
        <f t="shared" si="54"/>
        <v>3852.8037383177566</v>
      </c>
      <c r="S71" s="9">
        <f t="shared" si="54"/>
        <v>108935.98130841121</v>
      </c>
      <c r="T71" s="9">
        <f t="shared" si="54"/>
        <v>80411.214953271017</v>
      </c>
      <c r="U71" s="9">
        <f t="shared" si="54"/>
        <v>193200</v>
      </c>
      <c r="V71" s="9">
        <f t="shared" si="54"/>
        <v>181471.02803738316</v>
      </c>
      <c r="W71" s="9">
        <f t="shared" si="54"/>
        <v>12559.345794392522</v>
      </c>
      <c r="X71" s="21">
        <f t="shared" si="54"/>
        <v>1352854.2056074766</v>
      </c>
      <c r="Y71" s="21">
        <f t="shared" si="54"/>
        <v>339602.80373831774</v>
      </c>
      <c r="Z71" s="21">
        <f t="shared" si="54"/>
        <v>1691490.6542056075</v>
      </c>
      <c r="AA71" s="21">
        <f t="shared" si="54"/>
        <v>200554.20560747662</v>
      </c>
      <c r="AB71" s="21">
        <f t="shared" si="54"/>
        <v>126609.34579439252</v>
      </c>
      <c r="AC71" s="21">
        <f t="shared" si="54"/>
        <v>327105.60747663549</v>
      </c>
      <c r="AD71" s="21">
        <f t="shared" si="54"/>
        <v>1553338.3177570093</v>
      </c>
      <c r="AE71" s="21">
        <f t="shared" si="54"/>
        <v>466485.98130841117</v>
      </c>
      <c r="AF71" s="21">
        <f t="shared" si="54"/>
        <v>2018906.5420560746</v>
      </c>
      <c r="AG71" s="21">
        <f>AG22/((1+$B$58)^($A22-$B$59))</f>
        <v>29915093.457943924</v>
      </c>
      <c r="AH71" s="21">
        <f>AH22/((1+$B$58)^($A22-$B$59))</f>
        <v>401.40186915887847</v>
      </c>
      <c r="AI71" s="21">
        <f t="shared" ref="AI71:AK71" si="55">AI22/((1+$B$58)^($A22-$B$59))</f>
        <v>15.420560747663551</v>
      </c>
      <c r="AJ71" s="21">
        <f t="shared" si="55"/>
        <v>601216.82242990646</v>
      </c>
      <c r="AK71" s="21">
        <f t="shared" si="55"/>
        <v>30485.981308411214</v>
      </c>
      <c r="AL71" s="21">
        <f t="shared" ref="AL71:AN71" si="56">AL22/((1+$B$58)^($A22-$B$59))</f>
        <v>567911.21495327097</v>
      </c>
      <c r="AN71" s="21">
        <f t="shared" si="56"/>
        <v>5519.4314506519995</v>
      </c>
    </row>
    <row r="72" spans="1:40" x14ac:dyDescent="0.2">
      <c r="A72" s="20">
        <v>2021</v>
      </c>
      <c r="E72">
        <f>E23/((1+$B$58)^($A23-$B$59))</f>
        <v>0</v>
      </c>
      <c r="F72">
        <f>F23/((1+$B$58)^($A23-$B$59))</f>
        <v>0</v>
      </c>
      <c r="G72">
        <f>G23/((1+$B$58)^($A23-$B$59))</f>
        <v>0</v>
      </c>
      <c r="H72" s="21">
        <f>H23/((1+$B$58)^($A23-$B$59))</f>
        <v>16832826.447724693</v>
      </c>
      <c r="I72" s="21">
        <f>I23/((1+$B$58)^($A23-$B$59))</f>
        <v>892007.51157306309</v>
      </c>
      <c r="J72" s="21">
        <f>J23/((1+$B$58)^($A23-$B$59))</f>
        <v>17724086.81980959</v>
      </c>
      <c r="K72" s="21"/>
      <c r="L72" s="21"/>
      <c r="M72" s="21"/>
      <c r="N72" s="9">
        <f t="shared" ref="N72:AF72" si="57">N23/((1+$B$58)^($A23-$B$59))</f>
        <v>2482263.691152066</v>
      </c>
      <c r="O72" s="9">
        <f t="shared" si="57"/>
        <v>5522903.7470521443</v>
      </c>
      <c r="P72" s="9">
        <f t="shared" si="57"/>
        <v>240478.99379858506</v>
      </c>
      <c r="Q72" s="9">
        <f t="shared" si="57"/>
        <v>8245646.4320027949</v>
      </c>
      <c r="R72" s="9">
        <f t="shared" si="57"/>
        <v>3588.2173115555938</v>
      </c>
      <c r="S72" s="9">
        <f t="shared" si="57"/>
        <v>101056.64250152852</v>
      </c>
      <c r="T72" s="9">
        <f t="shared" si="57"/>
        <v>74485.107869682935</v>
      </c>
      <c r="U72" s="9">
        <f t="shared" si="57"/>
        <v>179129.96768276705</v>
      </c>
      <c r="V72" s="9">
        <f t="shared" si="57"/>
        <v>168118.61297929951</v>
      </c>
      <c r="W72" s="9">
        <f t="shared" si="57"/>
        <v>11781.159926631146</v>
      </c>
      <c r="X72" s="21">
        <f t="shared" si="57"/>
        <v>1257105.9481177395</v>
      </c>
      <c r="Y72" s="21">
        <f t="shared" si="57"/>
        <v>279256.26692287537</v>
      </c>
      <c r="Z72" s="21">
        <f t="shared" si="57"/>
        <v>1535419.2505895712</v>
      </c>
      <c r="AA72" s="21">
        <f t="shared" si="57"/>
        <v>189057.82164381168</v>
      </c>
      <c r="AB72" s="21">
        <f t="shared" si="57"/>
        <v>119890.64547122018</v>
      </c>
      <c r="AC72" s="21">
        <f t="shared" si="57"/>
        <v>308891.16953445715</v>
      </c>
      <c r="AD72" s="21">
        <f t="shared" si="57"/>
        <v>1446083.3260546774</v>
      </c>
      <c r="AE72" s="21">
        <f t="shared" si="57"/>
        <v>399374.61787055637</v>
      </c>
      <c r="AF72" s="21">
        <f t="shared" si="57"/>
        <v>1844651.0612280548</v>
      </c>
      <c r="AG72" s="21">
        <f>AG23/((1+$B$58)^($A23-$B$59))</f>
        <v>27811883.133898158</v>
      </c>
      <c r="AH72" s="21">
        <f>AH23/((1+$B$58)^($A23-$B$59))</f>
        <v>378.2426412787143</v>
      </c>
      <c r="AI72" s="21">
        <f t="shared" ref="AI72:AK72" si="58">AI23/((1+$B$58)^($A23-$B$59))</f>
        <v>14.368067080094331</v>
      </c>
      <c r="AJ72" s="21">
        <f t="shared" si="58"/>
        <v>559734.64931435056</v>
      </c>
      <c r="AK72" s="21">
        <f t="shared" si="58"/>
        <v>28838.937898506418</v>
      </c>
      <c r="AL72" s="21">
        <f t="shared" ref="AL72:AN72" si="59">AL23/((1+$B$58)^($A23-$B$59))</f>
        <v>528620.92759192945</v>
      </c>
      <c r="AN72" s="21">
        <f t="shared" si="59"/>
        <v>5131.0189648205424</v>
      </c>
    </row>
    <row r="73" spans="1:40" x14ac:dyDescent="0.2">
      <c r="A73" s="20">
        <v>2022</v>
      </c>
      <c r="E73">
        <f>E24/((1+$B$58)^($A24-$B$59))</f>
        <v>0</v>
      </c>
      <c r="F73">
        <f>F24/((1+$B$58)^($A24-$B$59))</f>
        <v>0</v>
      </c>
      <c r="G73">
        <f>G24/((1+$B$58)^($A24-$B$59))</f>
        <v>0</v>
      </c>
      <c r="H73" s="21">
        <f>H24/((1+$B$58)^($A24-$B$59))</f>
        <v>15670989.508123387</v>
      </c>
      <c r="I73" s="21">
        <f>I24/((1+$B$58)^($A24-$B$59))</f>
        <v>843695.11927336419</v>
      </c>
      <c r="J73" s="21">
        <f>J24/((1+$B$58)^($A24-$B$59))</f>
        <v>16513937.878098972</v>
      </c>
      <c r="K73" s="21"/>
      <c r="L73" s="21"/>
      <c r="M73" s="21"/>
      <c r="N73" s="9">
        <f t="shared" ref="N73:AF73" si="60">N24/((1+$B$58)^($A24-$B$59))</f>
        <v>2307849.1122352439</v>
      </c>
      <c r="O73" s="9">
        <f t="shared" si="60"/>
        <v>5128856.7013566047</v>
      </c>
      <c r="P73" s="9">
        <f t="shared" si="60"/>
        <v>222944.66398322341</v>
      </c>
      <c r="Q73" s="9">
        <f t="shared" si="60"/>
        <v>7659650.4775750712</v>
      </c>
      <c r="R73" s="9">
        <f t="shared" si="60"/>
        <v>3341.7602484157696</v>
      </c>
      <c r="S73" s="9">
        <f t="shared" si="60"/>
        <v>93742.015586391659</v>
      </c>
      <c r="T73" s="9">
        <f t="shared" si="60"/>
        <v>68990.231363307248</v>
      </c>
      <c r="U73" s="9">
        <f t="shared" si="60"/>
        <v>166074.00719811465</v>
      </c>
      <c r="V73" s="9">
        <f t="shared" si="60"/>
        <v>155736.57414474429</v>
      </c>
      <c r="W73" s="9">
        <f t="shared" si="60"/>
        <v>11051.040657348354</v>
      </c>
      <c r="X73" s="21">
        <f t="shared" si="60"/>
        <v>1168095.4872604471</v>
      </c>
      <c r="Y73" s="21">
        <f t="shared" si="60"/>
        <v>225352.08968174993</v>
      </c>
      <c r="Z73" s="21">
        <f t="shared" si="60"/>
        <v>1392529.0785711193</v>
      </c>
      <c r="AA73" s="21">
        <f t="shared" si="60"/>
        <v>178207.29558064492</v>
      </c>
      <c r="AB73" s="21">
        <f t="shared" si="60"/>
        <v>113509.15845402978</v>
      </c>
      <c r="AC73" s="21">
        <f t="shared" si="60"/>
        <v>291659.96622159384</v>
      </c>
      <c r="AD73" s="21">
        <f t="shared" si="60"/>
        <v>1346213.6431129356</v>
      </c>
      <c r="AE73" s="21">
        <f t="shared" si="60"/>
        <v>339047.69057086157</v>
      </c>
      <c r="AF73" s="21">
        <f t="shared" si="60"/>
        <v>1684554.7462415604</v>
      </c>
      <c r="AG73" s="21">
        <f>AG24/((1+$B$58)^($A24-$B$59))</f>
        <v>25855827.10157929</v>
      </c>
      <c r="AH73" s="21">
        <f>AH24/((1+$B$58)^($A24-$B$59))</f>
        <v>356.39565305054595</v>
      </c>
      <c r="AI73" s="21">
        <f t="shared" ref="AI73:AK73" si="61">AI24/((1+$B$58)^($A24-$B$59))</f>
        <v>13.38728518100997</v>
      </c>
      <c r="AJ73" s="21">
        <f t="shared" si="61"/>
        <v>521106.93257297907</v>
      </c>
      <c r="AK73" s="21">
        <f t="shared" si="61"/>
        <v>27276.920075458576</v>
      </c>
      <c r="AL73" s="21">
        <f t="shared" ref="AL73:AN73" si="62">AL24/((1+$B$58)^($A24-$B$59))</f>
        <v>492040.85081095103</v>
      </c>
      <c r="AN73" s="21">
        <f t="shared" si="62"/>
        <v>4769.8044668215234</v>
      </c>
    </row>
    <row r="74" spans="1:40" x14ac:dyDescent="0.2">
      <c r="A74" s="20">
        <v>2023</v>
      </c>
      <c r="E74">
        <f>E25/((1+$B$58)^($A25-$B$59))</f>
        <v>0</v>
      </c>
      <c r="F74">
        <f>F25/((1+$B$58)^($A25-$B$59))</f>
        <v>0</v>
      </c>
      <c r="G74">
        <f>G25/((1+$B$58)^($A25-$B$59))</f>
        <v>0</v>
      </c>
      <c r="H74" s="21">
        <f>H25/((1+$B$58)^($A25-$B$59))</f>
        <v>14589126.648318071</v>
      </c>
      <c r="I74" s="21">
        <f>I25/((1+$B$58)^($A25-$B$59))</f>
        <v>797886.31642233941</v>
      </c>
      <c r="J74" s="21">
        <f>J25/((1+$B$58)^($A25-$B$59))</f>
        <v>15386269.752224833</v>
      </c>
      <c r="K74" s="21"/>
      <c r="L74" s="21"/>
      <c r="M74" s="21"/>
      <c r="N74" s="9">
        <f t="shared" ref="N74:AF74" si="63">N25/((1+$B$58)^($A25-$B$59))</f>
        <v>2145631.4167450052</v>
      </c>
      <c r="O74" s="9">
        <f t="shared" si="63"/>
        <v>4762730.0147183081</v>
      </c>
      <c r="P74" s="9">
        <f t="shared" si="63"/>
        <v>206675.33157962543</v>
      </c>
      <c r="Q74" s="9">
        <f t="shared" si="63"/>
        <v>7115036.7630429398</v>
      </c>
      <c r="R74" s="9">
        <f t="shared" si="63"/>
        <v>3112.1928727872764</v>
      </c>
      <c r="S74" s="9">
        <f t="shared" si="63"/>
        <v>86951.935412131745</v>
      </c>
      <c r="T74" s="9">
        <f t="shared" si="63"/>
        <v>63895.52558982843</v>
      </c>
      <c r="U74" s="9">
        <f t="shared" si="63"/>
        <v>153959.65387474746</v>
      </c>
      <c r="V74" s="9">
        <f t="shared" si="63"/>
        <v>144255.0927508545</v>
      </c>
      <c r="W74" s="9">
        <f t="shared" si="63"/>
        <v>10366.029417498761</v>
      </c>
      <c r="X74" s="21">
        <f t="shared" si="63"/>
        <v>1085351.0303254586</v>
      </c>
      <c r="Y74" s="21">
        <f t="shared" si="63"/>
        <v>177305.62057478342</v>
      </c>
      <c r="Z74" s="21">
        <f t="shared" si="63"/>
        <v>1261763.4531859767</v>
      </c>
      <c r="AA74" s="21">
        <f t="shared" si="63"/>
        <v>167967.32544219447</v>
      </c>
      <c r="AB74" s="21">
        <f t="shared" si="63"/>
        <v>107449.51840370646</v>
      </c>
      <c r="AC74" s="21">
        <f t="shared" si="63"/>
        <v>275361.30507446389</v>
      </c>
      <c r="AD74" s="21">
        <f t="shared" si="63"/>
        <v>1253222.0021023713</v>
      </c>
      <c r="AE74" s="21">
        <f t="shared" si="63"/>
        <v>284904.7427295724</v>
      </c>
      <c r="AF74" s="21">
        <f t="shared" si="63"/>
        <v>1537510.7832377367</v>
      </c>
      <c r="AG74" s="21">
        <f>AG25/((1+$B$58)^($A25-$B$59))</f>
        <v>24036672.952643484</v>
      </c>
      <c r="AH74" s="21">
        <f>AH25/((1+$B$58)^($A25-$B$59))</f>
        <v>335.78832758271818</v>
      </c>
      <c r="AI74" s="21">
        <f t="shared" ref="AI74:AK74" si="64">AI25/((1+$B$58)^($A25-$B$59))</f>
        <v>12.473336716977039</v>
      </c>
      <c r="AJ74" s="21">
        <f t="shared" si="64"/>
        <v>485137.72940154123</v>
      </c>
      <c r="AK74" s="21">
        <f t="shared" si="64"/>
        <v>25795.852094484173</v>
      </c>
      <c r="AL74" s="21">
        <f t="shared" ref="AL74:AN74" si="65">AL25/((1+$B$58)^($A25-$B$59))</f>
        <v>457984.53414578218</v>
      </c>
      <c r="AN74" s="21">
        <f t="shared" si="65"/>
        <v>4433.8916885121125</v>
      </c>
    </row>
    <row r="75" spans="1:40" x14ac:dyDescent="0.2">
      <c r="A75" s="20">
        <v>2024</v>
      </c>
      <c r="E75">
        <f>E26/((1+$B$58)^($A26-$B$59))</f>
        <v>0</v>
      </c>
      <c r="F75">
        <f>F26/((1+$B$58)^($A26-$B$59))</f>
        <v>0</v>
      </c>
      <c r="G75">
        <f>G26/((1+$B$58)^($A26-$B$59))</f>
        <v>0</v>
      </c>
      <c r="H75" s="21">
        <f>H26/((1+$B$58)^($A26-$B$59))</f>
        <v>13581746.457574707</v>
      </c>
      <c r="I75" s="21">
        <f>I26/((1+$B$58)^($A26-$B$59))</f>
        <v>754460.30034976162</v>
      </c>
      <c r="J75" s="21">
        <f>J26/((1+$B$58)^($A26-$B$59))</f>
        <v>14335469.815409353</v>
      </c>
      <c r="K75" s="21"/>
      <c r="L75" s="21"/>
      <c r="M75" s="21"/>
      <c r="N75" s="9">
        <f t="shared" ref="N75:AF75" si="66">N26/((1+$B$58)^($A26-$B$59))</f>
        <v>1994761.2189702741</v>
      </c>
      <c r="O75" s="9">
        <f t="shared" si="66"/>
        <v>4422557.0182029642</v>
      </c>
      <c r="P75" s="9">
        <f t="shared" si="66"/>
        <v>191580.52720514886</v>
      </c>
      <c r="Q75" s="9">
        <f t="shared" si="66"/>
        <v>6608898.7643783875</v>
      </c>
      <c r="R75" s="9">
        <f t="shared" si="66"/>
        <v>2898.36011821906</v>
      </c>
      <c r="S75" s="9">
        <f t="shared" si="66"/>
        <v>80649.075199205399</v>
      </c>
      <c r="T75" s="9">
        <f t="shared" si="66"/>
        <v>59172.149007708605</v>
      </c>
      <c r="U75" s="9">
        <f t="shared" si="66"/>
        <v>142719.58432513307</v>
      </c>
      <c r="V75" s="9">
        <f t="shared" si="66"/>
        <v>133609.33211816254</v>
      </c>
      <c r="W75" s="9">
        <f t="shared" si="66"/>
        <v>9723.3490227085276</v>
      </c>
      <c r="X75" s="21">
        <f t="shared" si="66"/>
        <v>1008433.6777325826</v>
      </c>
      <c r="Y75" s="21">
        <f t="shared" si="66"/>
        <v>134581.13228079877</v>
      </c>
      <c r="Z75" s="21">
        <f t="shared" si="66"/>
        <v>1142147.5336246574</v>
      </c>
      <c r="AA75" s="21">
        <f t="shared" si="66"/>
        <v>158304.46402799478</v>
      </c>
      <c r="AB75" s="21">
        <f t="shared" si="66"/>
        <v>101696.92630788893</v>
      </c>
      <c r="AC75" s="21">
        <f t="shared" si="66"/>
        <v>259946.91819177117</v>
      </c>
      <c r="AD75" s="21">
        <f t="shared" si="66"/>
        <v>1166635.8995424395</v>
      </c>
      <c r="AE75" s="21">
        <f t="shared" si="66"/>
        <v>236394.84572488716</v>
      </c>
      <c r="AF75" s="21">
        <f t="shared" si="66"/>
        <v>1402496.5760216576</v>
      </c>
      <c r="AG75" s="21">
        <f>AG26/((1+$B$58)^($A26-$B$59))</f>
        <v>22344879.917091243</v>
      </c>
      <c r="AH75" s="21">
        <f>AH26/((1+$B$58)^($A26-$B$59))</f>
        <v>316.35196783690367</v>
      </c>
      <c r="AI75" s="21">
        <f t="shared" ref="AI75:AK75" si="67">AI26/((1+$B$58)^($A26-$B$59))</f>
        <v>11.621674725583794</v>
      </c>
      <c r="AJ75" s="21">
        <f t="shared" si="67"/>
        <v>451644.51772759127</v>
      </c>
      <c r="AK75" s="21">
        <f t="shared" si="67"/>
        <v>24391.827589079883</v>
      </c>
      <c r="AL75" s="21">
        <f t="shared" ref="AL75:AN75" si="68">AL26/((1+$B$58)^($A26-$B$59))</f>
        <v>426278.32322562899</v>
      </c>
      <c r="AN75" s="21">
        <f t="shared" si="68"/>
        <v>4121.516068298014</v>
      </c>
    </row>
    <row r="76" spans="1:40" x14ac:dyDescent="0.2">
      <c r="A76" s="20">
        <v>2025</v>
      </c>
      <c r="E76">
        <f>E27/((1+$B$58)^($A27-$B$59))</f>
        <v>0</v>
      </c>
      <c r="F76">
        <f>F27/((1+$B$58)^($A27-$B$59))</f>
        <v>0</v>
      </c>
      <c r="G76">
        <f>G27/((1+$B$58)^($A27-$B$59))</f>
        <v>0</v>
      </c>
      <c r="H76" s="21">
        <f>H27/((1+$B$58)^($A27-$B$59))</f>
        <v>12643733.750451395</v>
      </c>
      <c r="I76" s="21">
        <f>I27/((1+$B$58)^($A27-$B$59))</f>
        <v>713301.35935553361</v>
      </c>
      <c r="J76" s="21">
        <f>J27/((1+$B$58)^($A27-$B$59))</f>
        <v>13356306.797756298</v>
      </c>
      <c r="K76" s="21"/>
      <c r="L76" s="21"/>
      <c r="M76" s="21"/>
      <c r="N76" s="9">
        <f t="shared" ref="N76:AF76" si="69">N27/((1+$B$58)^($A27-$B$59))</f>
        <v>1854448.0669502856</v>
      </c>
      <c r="O76" s="9">
        <f t="shared" si="69"/>
        <v>4106508.8691030103</v>
      </c>
      <c r="P76" s="9">
        <f t="shared" si="69"/>
        <v>177576.20459375769</v>
      </c>
      <c r="Q76" s="9">
        <f t="shared" si="69"/>
        <v>6138533.1406470537</v>
      </c>
      <c r="R76" s="9">
        <f t="shared" si="69"/>
        <v>2699.1857631247381</v>
      </c>
      <c r="S76" s="9">
        <f t="shared" si="69"/>
        <v>74798.747064519033</v>
      </c>
      <c r="T76" s="9">
        <f t="shared" si="69"/>
        <v>54793.321064431824</v>
      </c>
      <c r="U76" s="9">
        <f t="shared" si="69"/>
        <v>132291.25389207559</v>
      </c>
      <c r="V76" s="9">
        <f t="shared" si="69"/>
        <v>123739.08462050256</v>
      </c>
      <c r="W76" s="9">
        <f t="shared" si="69"/>
        <v>9120.3926029325612</v>
      </c>
      <c r="X76" s="21">
        <f t="shared" si="69"/>
        <v>936935.13845948863</v>
      </c>
      <c r="Y76" s="21">
        <f t="shared" si="69"/>
        <v>96687.922531335513</v>
      </c>
      <c r="Z76" s="21">
        <f t="shared" si="69"/>
        <v>1032782.1371043677</v>
      </c>
      <c r="AA76" s="21">
        <f t="shared" si="69"/>
        <v>149187.02731916707</v>
      </c>
      <c r="AB76" s="21">
        <f t="shared" si="69"/>
        <v>96237.142016923637</v>
      </c>
      <c r="AC76" s="21">
        <f t="shared" si="69"/>
        <v>245370.86195818541</v>
      </c>
      <c r="AD76" s="21">
        <f t="shared" si="69"/>
        <v>1086015.2178517331</v>
      </c>
      <c r="AE76" s="21">
        <f t="shared" si="69"/>
        <v>193012.68855069103</v>
      </c>
      <c r="AF76" s="21">
        <f t="shared" si="69"/>
        <v>1278567.463925767</v>
      </c>
      <c r="AG76" s="21">
        <f>AG27/((1+$B$58)^($A27-$B$59))</f>
        <v>20771569.630475834</v>
      </c>
      <c r="AH76" s="21">
        <f>AH27/((1+$B$58)^($A27-$B$59))</f>
        <v>298.02155960193522</v>
      </c>
      <c r="AI76" s="21">
        <f t="shared" ref="AI76:AK76" si="70">AI27/((1+$B$58)^($A27-$B$59))</f>
        <v>10.828061137018329</v>
      </c>
      <c r="AJ76" s="21">
        <f t="shared" si="70"/>
        <v>420457.27883265272</v>
      </c>
      <c r="AK76" s="21">
        <f t="shared" si="70"/>
        <v>23061.104852953773</v>
      </c>
      <c r="AL76" s="21">
        <f t="shared" ref="AL76:AN76" si="71">AL27/((1+$B$58)^($A27-$B$59))</f>
        <v>396760.48349817796</v>
      </c>
      <c r="AN76" s="21">
        <f t="shared" si="71"/>
        <v>3831.0356342437231</v>
      </c>
    </row>
    <row r="77" spans="1:40" x14ac:dyDescent="0.2">
      <c r="A77" s="20">
        <v>2026</v>
      </c>
      <c r="E77">
        <f>E28/((1+$B$58)^($A28-$B$59))</f>
        <v>0</v>
      </c>
      <c r="F77">
        <f>F28/((1+$B$58)^($A28-$B$59))</f>
        <v>0</v>
      </c>
      <c r="G77">
        <f>G28/((1+$B$58)^($A28-$B$59))</f>
        <v>0</v>
      </c>
      <c r="H77" s="21">
        <f>H28/((1+$B$58)^($A28-$B$59))</f>
        <v>11770323.843472162</v>
      </c>
      <c r="I77" s="21">
        <f>I28/((1+$B$58)^($A28-$B$59))</f>
        <v>674298.72361872671</v>
      </c>
      <c r="J77" s="21">
        <f>J28/((1+$B$58)^($A28-$B$59))</f>
        <v>12443904.910288341</v>
      </c>
      <c r="K77" s="21"/>
      <c r="L77" s="21"/>
      <c r="M77" s="21"/>
      <c r="N77" s="9">
        <f t="shared" ref="N77:AF77" si="72">N28/((1+$B$58)^($A28-$B$59))</f>
        <v>1723956.3667598364</v>
      </c>
      <c r="O77" s="9">
        <f t="shared" si="72"/>
        <v>3812884.9346471108</v>
      </c>
      <c r="P77" s="9">
        <f t="shared" si="72"/>
        <v>164584.28738360782</v>
      </c>
      <c r="Q77" s="9">
        <f t="shared" si="72"/>
        <v>5701425.5887905546</v>
      </c>
      <c r="R77" s="9">
        <f t="shared" si="72"/>
        <v>2513.6670581429635</v>
      </c>
      <c r="S77" s="9">
        <f t="shared" si="72"/>
        <v>69368.716498266484</v>
      </c>
      <c r="T77" s="9">
        <f t="shared" si="72"/>
        <v>50734.175971853867</v>
      </c>
      <c r="U77" s="9">
        <f t="shared" si="72"/>
        <v>122616.55952826331</v>
      </c>
      <c r="V77" s="9">
        <f t="shared" si="72"/>
        <v>114588.4435057323</v>
      </c>
      <c r="W77" s="9">
        <f t="shared" si="72"/>
        <v>8554.713204268628</v>
      </c>
      <c r="X77" s="21">
        <f t="shared" si="72"/>
        <v>870475.6036079335</v>
      </c>
      <c r="Y77" s="21">
        <f t="shared" si="72"/>
        <v>63176.715814707997</v>
      </c>
      <c r="Z77" s="21">
        <f t="shared" si="72"/>
        <v>932838.01186015306</v>
      </c>
      <c r="AA77" s="21">
        <f t="shared" si="72"/>
        <v>140585.00693075618</v>
      </c>
      <c r="AB77" s="21">
        <f t="shared" si="72"/>
        <v>91056.474459190867</v>
      </c>
      <c r="AC77" s="21">
        <f t="shared" si="72"/>
        <v>231589.41951152551</v>
      </c>
      <c r="AD77" s="21">
        <f t="shared" si="72"/>
        <v>1010950.0101845309</v>
      </c>
      <c r="AE77" s="21">
        <f t="shared" si="72"/>
        <v>154294.96704829382</v>
      </c>
      <c r="AF77" s="21">
        <f t="shared" si="72"/>
        <v>1164850.9011961601</v>
      </c>
      <c r="AG77" s="21">
        <f>AG28/((1+$B$58)^($A28-$B$59))</f>
        <v>19308480.297080126</v>
      </c>
      <c r="AH77" s="21">
        <f>AH28/((1+$B$58)^($A28-$B$59))</f>
        <v>280.73558364157367</v>
      </c>
      <c r="AI77" s="21">
        <f t="shared" ref="AI77:AK77" si="73">AI28/((1+$B$58)^($A28-$B$59))</f>
        <v>10.088545818530376</v>
      </c>
      <c r="AJ77" s="21">
        <f t="shared" si="73"/>
        <v>391417.64256641228</v>
      </c>
      <c r="AK77" s="21">
        <f t="shared" si="73"/>
        <v>21800.102014360371</v>
      </c>
      <c r="AL77" s="21">
        <f t="shared" ref="AL77:AN77" si="74">AL28/((1+$B$58)^($A28-$B$59))</f>
        <v>369280.38384179561</v>
      </c>
      <c r="AN77" s="21">
        <f t="shared" si="74"/>
        <v>3560.9225163626106</v>
      </c>
    </row>
    <row r="78" spans="1:40" x14ac:dyDescent="0.2">
      <c r="A78" s="20">
        <v>2027</v>
      </c>
      <c r="E78">
        <f>E29/((1+$B$58)^($A29-$B$59))</f>
        <v>0</v>
      </c>
      <c r="F78">
        <f>F29/((1+$B$58)^($A29-$B$59))</f>
        <v>0</v>
      </c>
      <c r="G78">
        <f>G29/((1+$B$58)^($A29-$B$59))</f>
        <v>0</v>
      </c>
      <c r="H78" s="21">
        <f>H29/((1+$B$58)^($A29-$B$59))</f>
        <v>10957078.587281888</v>
      </c>
      <c r="I78" s="21">
        <f>I29/((1+$B$58)^($A29-$B$59))</f>
        <v>637346.41382526141</v>
      </c>
      <c r="J78" s="21">
        <f>J29/((1+$B$58)^($A29-$B$59))</f>
        <v>11593719.722474238</v>
      </c>
      <c r="K78" s="21"/>
      <c r="L78" s="21"/>
      <c r="M78" s="21"/>
      <c r="N78" s="9">
        <f t="shared" ref="N78:AF78" si="75">N29/((1+$B$58)^($A29-$B$59))</f>
        <v>1602601.5878380332</v>
      </c>
      <c r="O78" s="9">
        <f t="shared" si="75"/>
        <v>3540103.8440403589</v>
      </c>
      <c r="P78" s="9">
        <f t="shared" si="75"/>
        <v>152532.2477134798</v>
      </c>
      <c r="Q78" s="9">
        <f t="shared" si="75"/>
        <v>5295237.6795918718</v>
      </c>
      <c r="R78" s="9">
        <f t="shared" si="75"/>
        <v>2340.8697190158127</v>
      </c>
      <c r="S78" s="9">
        <f t="shared" si="75"/>
        <v>64329.029820745272</v>
      </c>
      <c r="T78" s="9">
        <f t="shared" si="75"/>
        <v>46971.626793025993</v>
      </c>
      <c r="U78" s="9">
        <f t="shared" si="75"/>
        <v>113641.52633278708</v>
      </c>
      <c r="V78" s="9">
        <f t="shared" si="75"/>
        <v>106105.4978441476</v>
      </c>
      <c r="W78" s="9">
        <f t="shared" si="75"/>
        <v>8024.0140223620438</v>
      </c>
      <c r="X78" s="21">
        <f t="shared" si="75"/>
        <v>808701.76719494176</v>
      </c>
      <c r="Y78" s="21">
        <f t="shared" si="75"/>
        <v>33636.34318467955</v>
      </c>
      <c r="Z78" s="21">
        <f t="shared" si="75"/>
        <v>841550.53565932391</v>
      </c>
      <c r="AA78" s="21">
        <f t="shared" si="75"/>
        <v>132469.98647274973</v>
      </c>
      <c r="AB78" s="21">
        <f t="shared" si="75"/>
        <v>86141.770744820387</v>
      </c>
      <c r="AC78" s="21">
        <f t="shared" si="75"/>
        <v>218561.00602365204</v>
      </c>
      <c r="AD78" s="21">
        <f t="shared" si="75"/>
        <v>941058.43649503274</v>
      </c>
      <c r="AE78" s="21">
        <f t="shared" si="75"/>
        <v>119817.05033859533</v>
      </c>
      <c r="AF78" s="21">
        <f t="shared" si="75"/>
        <v>1060541.0644021451</v>
      </c>
      <c r="AG78" s="21">
        <f>AG29/((1+$B$58)^($A29-$B$59))</f>
        <v>17947924.015438586</v>
      </c>
      <c r="AH78" s="21">
        <f>AH29/((1+$B$58)^($A29-$B$59))</f>
        <v>264.43583665912524</v>
      </c>
      <c r="AI78" s="21">
        <f t="shared" ref="AI78:AK78" si="76">AI29/((1+$B$58)^($A29-$B$59))</f>
        <v>9.3994470387253699</v>
      </c>
      <c r="AJ78" s="21">
        <f t="shared" si="76"/>
        <v>364378.09088957089</v>
      </c>
      <c r="AK78" s="21">
        <f t="shared" si="76"/>
        <v>20605.392137110164</v>
      </c>
      <c r="AL78" s="21">
        <f t="shared" ref="AL78:AN78" si="77">AL29/((1+$B$58)^($A29-$B$59))</f>
        <v>343697.73597979272</v>
      </c>
      <c r="AN78" s="21">
        <f t="shared" si="77"/>
        <v>3309.7550447831813</v>
      </c>
    </row>
    <row r="79" spans="1:40" x14ac:dyDescent="0.2">
      <c r="A79" s="20">
        <v>2028</v>
      </c>
      <c r="E79">
        <f>E30/((1+$B$58)^($A30-$B$59))</f>
        <v>0</v>
      </c>
      <c r="F79">
        <f>F30/((1+$B$58)^($A30-$B$59))</f>
        <v>0</v>
      </c>
      <c r="G79">
        <f>G30/((1+$B$58)^($A30-$B$59))</f>
        <v>0</v>
      </c>
      <c r="H79" s="21">
        <f>H30/((1+$B$58)^($A30-$B$59))</f>
        <v>10199864.034685191</v>
      </c>
      <c r="I79" s="21">
        <f>I30/((1+$B$58)^($A30-$B$59))</f>
        <v>602343.08845081006</v>
      </c>
      <c r="J79" s="21">
        <f>J30/((1+$B$58)^($A30-$B$59))</f>
        <v>10801515.674562428</v>
      </c>
      <c r="K79" s="21"/>
      <c r="L79" s="21"/>
      <c r="M79" s="21"/>
      <c r="N79" s="9">
        <f t="shared" ref="N79:AF79" si="78">N30/((1+$B$58)^($A30-$B$59))</f>
        <v>1489746.7300319283</v>
      </c>
      <c r="O79" s="9">
        <f t="shared" si="78"/>
        <v>3286695.162546298</v>
      </c>
      <c r="P79" s="9">
        <f t="shared" si="78"/>
        <v>141352.71440583366</v>
      </c>
      <c r="Q79" s="9">
        <f t="shared" si="78"/>
        <v>4917794.6069840603</v>
      </c>
      <c r="R79" s="9">
        <f t="shared" si="78"/>
        <v>2179.92326015449</v>
      </c>
      <c r="S79" s="9">
        <f t="shared" si="78"/>
        <v>59651.85371484705</v>
      </c>
      <c r="T79" s="9">
        <f t="shared" si="78"/>
        <v>43484.239117147132</v>
      </c>
      <c r="U79" s="9">
        <f t="shared" si="78"/>
        <v>105316.01609214868</v>
      </c>
      <c r="V79" s="9">
        <f t="shared" si="78"/>
        <v>98242.048983093307</v>
      </c>
      <c r="W79" s="9">
        <f t="shared" si="78"/>
        <v>7526.1392292655637</v>
      </c>
      <c r="X79" s="21">
        <f t="shared" si="78"/>
        <v>751284.98400667484</v>
      </c>
      <c r="Y79" s="21">
        <f t="shared" si="78"/>
        <v>7690.6791863972685</v>
      </c>
      <c r="Z79" s="21">
        <f t="shared" si="78"/>
        <v>758214.80867394537</v>
      </c>
      <c r="AA79" s="21">
        <f t="shared" si="78"/>
        <v>124815.06168305372</v>
      </c>
      <c r="AB79" s="21">
        <f t="shared" si="78"/>
        <v>81480.404345117233</v>
      </c>
      <c r="AC79" s="21">
        <f t="shared" si="78"/>
        <v>206246.07684434432</v>
      </c>
      <c r="AD79" s="21">
        <f t="shared" si="78"/>
        <v>875984.84052304912</v>
      </c>
      <c r="AE79" s="21">
        <f t="shared" si="78"/>
        <v>89189.903639007913</v>
      </c>
      <c r="AF79" s="21">
        <f t="shared" si="78"/>
        <v>964893.85677738662</v>
      </c>
      <c r="AG79" s="21">
        <f>AG30/((1+$B$58)^($A30-$B$59))</f>
        <v>16682747.048614241</v>
      </c>
      <c r="AH79" s="21">
        <f>AH30/((1+$B$58)^($A30-$B$59))</f>
        <v>249.06726072928137</v>
      </c>
      <c r="AI79" s="21">
        <f t="shared" ref="AI79:AK79" si="79">AI30/((1+$B$58)^($A30-$B$59))</f>
        <v>8.7573332556047845</v>
      </c>
      <c r="AJ79" s="21">
        <f t="shared" si="79"/>
        <v>339201.2157719183</v>
      </c>
      <c r="AK79" s="21">
        <f t="shared" si="79"/>
        <v>19473.698278500633</v>
      </c>
      <c r="AL79" s="21">
        <f t="shared" ref="AL79:AN79" si="80">AL30/((1+$B$58)^($A30-$B$59))</f>
        <v>319881.88588956313</v>
      </c>
      <c r="AN79" s="21">
        <f t="shared" si="80"/>
        <v>3076.2103934609108</v>
      </c>
    </row>
    <row r="80" spans="1:40" x14ac:dyDescent="0.2">
      <c r="A80" s="20">
        <v>2029</v>
      </c>
      <c r="E80">
        <f>E31/((1+$B$58)^($A31-$B$59))</f>
        <v>0</v>
      </c>
      <c r="F80">
        <f>F31/((1+$B$58)^($A31-$B$59))</f>
        <v>0</v>
      </c>
      <c r="G80">
        <f>G31/((1+$B$58)^($A31-$B$59))</f>
        <v>0</v>
      </c>
      <c r="H80" s="21">
        <f>H31/((1+$B$58)^($A31-$B$59))</f>
        <v>9494829.633107191</v>
      </c>
      <c r="I80" s="21">
        <f>I31/((1+$B$58)^($A31-$B$59))</f>
        <v>569191.89052272891</v>
      </c>
      <c r="J80" s="21">
        <f>J31/((1+$B$58)^($A31-$B$59))</f>
        <v>10063345.114061806</v>
      </c>
      <c r="K80" s="21"/>
      <c r="L80" s="21"/>
      <c r="M80" s="21"/>
      <c r="N80" s="9">
        <f t="shared" ref="N80:AF80" si="81">N31/((1+$B$58)^($A31-$B$59))</f>
        <v>1384799.0343526015</v>
      </c>
      <c r="O80" s="9">
        <f t="shared" si="81"/>
        <v>3051291.6445180536</v>
      </c>
      <c r="P80" s="9">
        <f t="shared" si="81"/>
        <v>130983.10866888307</v>
      </c>
      <c r="Q80" s="9">
        <f t="shared" si="81"/>
        <v>4567073.7875395389</v>
      </c>
      <c r="R80" s="9">
        <f t="shared" si="81"/>
        <v>2030.0166457461753</v>
      </c>
      <c r="S80" s="9">
        <f t="shared" si="81"/>
        <v>55311.325992687074</v>
      </c>
      <c r="T80" s="9">
        <f t="shared" si="81"/>
        <v>40252.113649811225</v>
      </c>
      <c r="U80" s="9">
        <f t="shared" si="81"/>
        <v>97593.456288244473</v>
      </c>
      <c r="V80" s="9">
        <f t="shared" si="81"/>
        <v>90953.346999451576</v>
      </c>
      <c r="W80" s="9">
        <f t="shared" si="81"/>
        <v>7059.0653579057253</v>
      </c>
      <c r="X80" s="21">
        <f t="shared" si="81"/>
        <v>697919.55505226867</v>
      </c>
      <c r="Y80" s="21">
        <f t="shared" si="81"/>
        <v>-15004.183532002264</v>
      </c>
      <c r="Z80" s="21">
        <f t="shared" si="81"/>
        <v>682181.11180270708</v>
      </c>
      <c r="AA80" s="21">
        <f t="shared" si="81"/>
        <v>117594.76419686023</v>
      </c>
      <c r="AB80" s="21">
        <f t="shared" si="81"/>
        <v>77060.262515268172</v>
      </c>
      <c r="AC80" s="21">
        <f t="shared" si="81"/>
        <v>194607.03853895087</v>
      </c>
      <c r="AD80" s="21">
        <f t="shared" si="81"/>
        <v>815397.95809615927</v>
      </c>
      <c r="AE80" s="21">
        <f t="shared" si="81"/>
        <v>62057.248186637808</v>
      </c>
      <c r="AF80" s="21">
        <f t="shared" si="81"/>
        <v>877222.28063714097</v>
      </c>
      <c r="AG80" s="21">
        <f>AG31/((1+$B$58)^($A31-$B$59))</f>
        <v>15506292.836576028</v>
      </c>
      <c r="AH80" s="21">
        <f>AH31/((1+$B$58)^($A31-$B$59))</f>
        <v>234.57778085556552</v>
      </c>
      <c r="AI80" s="21">
        <f t="shared" ref="AI80:AK80" si="82">AI31/((1+$B$58)^($A31-$B$59))</f>
        <v>8.159006138762221</v>
      </c>
      <c r="AJ80" s="21">
        <f t="shared" si="82"/>
        <v>315759.02774245304</v>
      </c>
      <c r="AK80" s="21">
        <f t="shared" si="82"/>
        <v>18401.888530772292</v>
      </c>
      <c r="AL80" s="21">
        <f t="shared" ref="AL80:AN80" si="83">AL31/((1+$B$58)^($A31-$B$59))</f>
        <v>297711.15365872334</v>
      </c>
      <c r="AN80" s="21">
        <f t="shared" si="83"/>
        <v>2859.0577318745463</v>
      </c>
    </row>
    <row r="81" spans="1:40" x14ac:dyDescent="0.2">
      <c r="A81" s="20">
        <v>2030</v>
      </c>
      <c r="E81">
        <f>E32/((1+$B$58)^($A32-$B$59))</f>
        <v>0</v>
      </c>
      <c r="F81">
        <f>F32/((1+$B$58)^($A32-$B$59))</f>
        <v>0</v>
      </c>
      <c r="G81">
        <f>G32/((1+$B$58)^($A32-$B$59))</f>
        <v>0</v>
      </c>
      <c r="H81" s="21">
        <f>H32/((1+$B$58)^($A32-$B$59))</f>
        <v>8838388.8375964686</v>
      </c>
      <c r="I81" s="21">
        <f>I32/((1+$B$58)^($A32-$B$59))</f>
        <v>537800.29458278418</v>
      </c>
      <c r="J81" s="21">
        <f>J32/((1+$B$58)^($A32-$B$59))</f>
        <v>9375528.7531922739</v>
      </c>
      <c r="K81" s="21"/>
      <c r="L81" s="21"/>
      <c r="M81" s="21"/>
      <c r="N81" s="9">
        <f t="shared" ref="N81:AF81" si="84">N32/((1+$B$58)^($A32-$B$59))</f>
        <v>1287206.9206765995</v>
      </c>
      <c r="O81" s="9">
        <f t="shared" si="84"/>
        <v>2832622.0252618887</v>
      </c>
      <c r="P81" s="9">
        <f t="shared" si="84"/>
        <v>121365.30539398734</v>
      </c>
      <c r="Q81" s="9">
        <f t="shared" si="84"/>
        <v>4241194.2513324758</v>
      </c>
      <c r="R81" s="9">
        <f t="shared" si="84"/>
        <v>1890.3942368262074</v>
      </c>
      <c r="S81" s="9">
        <f t="shared" si="84"/>
        <v>51283.416813261654</v>
      </c>
      <c r="T81" s="9">
        <f t="shared" si="84"/>
        <v>37256.777092714547</v>
      </c>
      <c r="U81" s="9">
        <f t="shared" si="84"/>
        <v>90430.588142802415</v>
      </c>
      <c r="V81" s="9">
        <f t="shared" si="84"/>
        <v>84197.845746993655</v>
      </c>
      <c r="W81" s="9">
        <f t="shared" si="84"/>
        <v>6620.8932104574078</v>
      </c>
      <c r="X81" s="21">
        <f t="shared" si="84"/>
        <v>648321.13180642854</v>
      </c>
      <c r="Y81" s="21">
        <f t="shared" si="84"/>
        <v>-34762.539911679713</v>
      </c>
      <c r="Z81" s="21">
        <f t="shared" si="84"/>
        <v>612850.7036281313</v>
      </c>
      <c r="AA81" s="21">
        <f t="shared" si="84"/>
        <v>110784.98881843578</v>
      </c>
      <c r="AB81" s="21">
        <f t="shared" si="84"/>
        <v>72869.733109928042</v>
      </c>
      <c r="AC81" s="21">
        <f t="shared" si="84"/>
        <v>183608.16283431783</v>
      </c>
      <c r="AD81" s="21">
        <f t="shared" si="84"/>
        <v>758989.24779695296</v>
      </c>
      <c r="AE81" s="21">
        <f t="shared" si="84"/>
        <v>38092.940414356701</v>
      </c>
      <c r="AF81" s="21">
        <f t="shared" si="84"/>
        <v>796892.15109275456</v>
      </c>
      <c r="AG81" s="21">
        <f>AG32/((1+$B$58)^($A32-$B$59))</f>
        <v>14412367.56193419</v>
      </c>
      <c r="AH81" s="21">
        <f>AH32/((1+$B$58)^($A32-$B$59))</f>
        <v>220.9181503202278</v>
      </c>
      <c r="AI81" s="21">
        <f t="shared" ref="AI81:AK81" si="85">AI32/((1+$B$58)^($A32-$B$59))</f>
        <v>7.6014847422013867</v>
      </c>
      <c r="AJ81" s="21">
        <f t="shared" si="85"/>
        <v>293932.31164025766</v>
      </c>
      <c r="AK81" s="21">
        <f t="shared" si="85"/>
        <v>17386.97106939651</v>
      </c>
      <c r="AL81" s="21">
        <f t="shared" ref="AL81:AN81" si="86">AL32/((1+$B$58)^($A32-$B$59))</f>
        <v>277072.218482055</v>
      </c>
      <c r="AN81" s="21">
        <f t="shared" si="86"/>
        <v>2657.1518497254065</v>
      </c>
    </row>
    <row r="82" spans="1:40" x14ac:dyDescent="0.2">
      <c r="A82" s="20">
        <v>2031</v>
      </c>
      <c r="E82">
        <f>E33/((1+$B$58)^($A33-$B$59))</f>
        <v>0</v>
      </c>
      <c r="F82">
        <f>F33/((1+$B$58)^($A33-$B$59))</f>
        <v>0</v>
      </c>
      <c r="G82">
        <f>G33/((1+$B$58)^($A33-$B$59))</f>
        <v>0</v>
      </c>
      <c r="H82" s="21">
        <f>H33/((1+$B$58)^($A33-$B$59))</f>
        <v>8227201.0475580869</v>
      </c>
      <c r="I82" s="21">
        <f>I33/((1+$B$58)^($A33-$B$59))</f>
        <v>508079.95448024233</v>
      </c>
      <c r="J82" s="21">
        <f>J33/((1+$B$58)^($A33-$B$59))</f>
        <v>8734637.4511046056</v>
      </c>
      <c r="K82" s="21"/>
      <c r="L82" s="21"/>
      <c r="M82" s="21"/>
      <c r="N82" s="9">
        <f t="shared" ref="N82:AF82" si="87">N33/((1+$B$58)^($A33-$B$59))</f>
        <v>1196457.1367764189</v>
      </c>
      <c r="O82" s="9">
        <f t="shared" si="87"/>
        <v>2629504.3143876223</v>
      </c>
      <c r="P82" s="9">
        <f t="shared" si="87"/>
        <v>112445.31825858142</v>
      </c>
      <c r="Q82" s="9">
        <f t="shared" si="87"/>
        <v>3938406.7694226224</v>
      </c>
      <c r="R82" s="9">
        <f t="shared" si="87"/>
        <v>1760.3520142037812</v>
      </c>
      <c r="S82" s="9">
        <f t="shared" si="87"/>
        <v>47545.799622406223</v>
      </c>
      <c r="T82" s="9">
        <f t="shared" si="87"/>
        <v>34481.080730717018</v>
      </c>
      <c r="U82" s="9">
        <f t="shared" si="87"/>
        <v>83787.232367327029</v>
      </c>
      <c r="V82" s="9">
        <f t="shared" si="87"/>
        <v>77936.975193567021</v>
      </c>
      <c r="W82" s="9">
        <f t="shared" si="87"/>
        <v>6209.8402589511134</v>
      </c>
      <c r="X82" s="21">
        <f t="shared" si="87"/>
        <v>602225.2310363251</v>
      </c>
      <c r="Y82" s="21">
        <f t="shared" si="87"/>
        <v>-51871.475132319276</v>
      </c>
      <c r="Z82" s="21">
        <f t="shared" si="87"/>
        <v>549671.93113939569</v>
      </c>
      <c r="AA82" s="21">
        <f t="shared" si="87"/>
        <v>104362.92416332639</v>
      </c>
      <c r="AB82" s="21">
        <f t="shared" si="87"/>
        <v>68897.690924952287</v>
      </c>
      <c r="AC82" s="21">
        <f t="shared" si="87"/>
        <v>173215.50347321981</v>
      </c>
      <c r="AD82" s="21">
        <f t="shared" si="87"/>
        <v>706471.33565317525</v>
      </c>
      <c r="AE82" s="21">
        <f t="shared" si="87"/>
        <v>16998.553847572308</v>
      </c>
      <c r="AF82" s="21">
        <f t="shared" si="87"/>
        <v>723318.12621307909</v>
      </c>
      <c r="AG82" s="21">
        <f>AG33/((1+$B$58)^($A33-$B$59))</f>
        <v>13395208.093251066</v>
      </c>
      <c r="AH82" s="21">
        <f>AH33/((1+$B$58)^($A33-$B$59))</f>
        <v>208.04180350224652</v>
      </c>
      <c r="AI82" s="21">
        <f t="shared" ref="AI82:AK82" si="88">AI33/((1+$B$58)^($A33-$B$59))</f>
        <v>7.0819907498897274</v>
      </c>
      <c r="AJ82" s="21">
        <f t="shared" si="88"/>
        <v>273610.0263496362</v>
      </c>
      <c r="AK82" s="21">
        <f t="shared" si="88"/>
        <v>16426.089228523229</v>
      </c>
      <c r="AL82" s="21">
        <f t="shared" ref="AL82:AN82" si="89">AL33/((1+$B$58)^($A33-$B$59))</f>
        <v>257859.5457182937</v>
      </c>
      <c r="AN82" s="21">
        <f t="shared" si="89"/>
        <v>2469.427222061162</v>
      </c>
    </row>
    <row r="83" spans="1:40" x14ac:dyDescent="0.2">
      <c r="A83" s="20">
        <v>2032</v>
      </c>
      <c r="E83">
        <f>E34/((1+$B$58)^($A34-$B$59))</f>
        <v>0</v>
      </c>
      <c r="F83">
        <f>F34/((1+$B$58)^($A34-$B$59))</f>
        <v>0</v>
      </c>
      <c r="G83">
        <f>G34/((1+$B$58)^($A34-$B$59))</f>
        <v>0</v>
      </c>
      <c r="H83" s="21">
        <f>H34/((1+$B$58)^($A34-$B$59))</f>
        <v>7658154.7769917333</v>
      </c>
      <c r="I83" s="21">
        <f>I34/((1+$B$58)^($A34-$B$59))</f>
        <v>479946.55254164938</v>
      </c>
      <c r="J83" s="21">
        <f>J34/((1+$B$58)^($A34-$B$59))</f>
        <v>8137475.2311744085</v>
      </c>
      <c r="K83" s="21"/>
      <c r="L83" s="21"/>
      <c r="M83" s="21"/>
      <c r="N83" s="9">
        <f t="shared" ref="N83:AF83" si="90">N34/((1+$B$58)^($A34-$B$59))</f>
        <v>1112072.1041356768</v>
      </c>
      <c r="O83" s="9">
        <f t="shared" si="90"/>
        <v>2440839.5558805331</v>
      </c>
      <c r="P83" s="9">
        <f t="shared" si="90"/>
        <v>104173.00696949678</v>
      </c>
      <c r="Q83" s="9">
        <f t="shared" si="90"/>
        <v>3657084.6669857064</v>
      </c>
      <c r="R83" s="9">
        <f t="shared" si="90"/>
        <v>1639.2340584940903</v>
      </c>
      <c r="S83" s="9">
        <f t="shared" si="90"/>
        <v>44077.731136944407</v>
      </c>
      <c r="T83" s="9">
        <f t="shared" si="90"/>
        <v>31909.10618483699</v>
      </c>
      <c r="U83" s="9">
        <f t="shared" si="90"/>
        <v>77626.071380275476</v>
      </c>
      <c r="V83" s="9">
        <f t="shared" si="90"/>
        <v>72134.929834256051</v>
      </c>
      <c r="W83" s="9">
        <f t="shared" si="90"/>
        <v>5824.2335083395701</v>
      </c>
      <c r="X83" s="21">
        <f t="shared" si="90"/>
        <v>559385.85257341864</v>
      </c>
      <c r="Y83" s="21">
        <f t="shared" si="90"/>
        <v>-66593.079632704626</v>
      </c>
      <c r="Z83" s="21">
        <f t="shared" si="90"/>
        <v>492136.63115571265</v>
      </c>
      <c r="AA83" s="21">
        <f t="shared" si="90"/>
        <v>98306.986541254853</v>
      </c>
      <c r="AB83" s="21">
        <f t="shared" si="90"/>
        <v>65133.483683701488</v>
      </c>
      <c r="AC83" s="21">
        <f t="shared" si="90"/>
        <v>163396.81596503846</v>
      </c>
      <c r="AD83" s="21">
        <f t="shared" si="90"/>
        <v>657576.56607637508</v>
      </c>
      <c r="AE83" s="21">
        <f t="shared" si="90"/>
        <v>-1498.8515857733978</v>
      </c>
      <c r="AF83" s="21">
        <f t="shared" si="90"/>
        <v>655960.03057318053</v>
      </c>
      <c r="AG83" s="21">
        <f>AG34/((1+$B$58)^($A34-$B$59))</f>
        <v>12449452.14221599</v>
      </c>
      <c r="AH83" s="21">
        <f>AH34/((1+$B$58)^($A34-$B$59))</f>
        <v>195.90471584817863</v>
      </c>
      <c r="AI83" s="21">
        <f t="shared" ref="AI83:AK83" si="91">AI34/((1+$B$58)^($A34-$B$59))</f>
        <v>6.5979347214277482</v>
      </c>
      <c r="AJ83" s="21">
        <f t="shared" si="91"/>
        <v>254688.745521848</v>
      </c>
      <c r="AK83" s="21">
        <f t="shared" si="91"/>
        <v>15516.516621227354</v>
      </c>
      <c r="AL83" s="21">
        <f t="shared" ref="AL83:AN83" si="92">AL34/((1+$B$58)^($A34-$B$59))</f>
        <v>239974.85313572665</v>
      </c>
      <c r="AN83" s="21">
        <f t="shared" si="92"/>
        <v>2294.8924844837798</v>
      </c>
    </row>
    <row r="84" spans="1:40" x14ac:dyDescent="0.2">
      <c r="A84" s="20">
        <v>2033</v>
      </c>
      <c r="E84">
        <f>E35/((1+$B$58)^($A35-$B$59))</f>
        <v>0</v>
      </c>
      <c r="F84">
        <f>F35/((1+$B$58)^($A35-$B$59))</f>
        <v>0</v>
      </c>
      <c r="G84">
        <f>G35/((1+$B$58)^($A35-$B$59))</f>
        <v>0</v>
      </c>
      <c r="H84" s="21">
        <f>H35/((1+$B$58)^($A35-$B$59))</f>
        <v>7128351.9741499024</v>
      </c>
      <c r="I84" s="21">
        <f>I35/((1+$B$58)^($A35-$B$59))</f>
        <v>453319.65058859927</v>
      </c>
      <c r="J84" s="21">
        <f>J35/((1+$B$58)^($A35-$B$59))</f>
        <v>7581063.4497411391</v>
      </c>
      <c r="K84" s="21"/>
      <c r="L84" s="21"/>
      <c r="M84" s="21"/>
      <c r="N84" s="9">
        <f t="shared" ref="N84:AF84" si="93">N35/((1+$B$58)^($A35-$B$59))</f>
        <v>1033607.4470031703</v>
      </c>
      <c r="O84" s="9">
        <f t="shared" si="93"/>
        <v>2265606.0225318535</v>
      </c>
      <c r="P84" s="9">
        <f t="shared" si="93"/>
        <v>96501.805097512217</v>
      </c>
      <c r="Q84" s="9">
        <f t="shared" si="93"/>
        <v>3395715.2746325363</v>
      </c>
      <c r="R84" s="9">
        <f t="shared" si="93"/>
        <v>1526.42926978214</v>
      </c>
      <c r="S84" s="9">
        <f t="shared" si="93"/>
        <v>40859.939742034083</v>
      </c>
      <c r="T84" s="9">
        <f t="shared" si="93"/>
        <v>29526.077827613015</v>
      </c>
      <c r="U84" s="9">
        <f t="shared" si="93"/>
        <v>71912.446839429234</v>
      </c>
      <c r="V84" s="9">
        <f t="shared" si="93"/>
        <v>66758.472051481294</v>
      </c>
      <c r="W84" s="9">
        <f t="shared" si="93"/>
        <v>5462.5027940392756</v>
      </c>
      <c r="X84" s="21">
        <f t="shared" si="93"/>
        <v>519574.19291710266</v>
      </c>
      <c r="Y84" s="21">
        <f t="shared" si="93"/>
        <v>-79166.490769210097</v>
      </c>
      <c r="Z84" s="21">
        <f t="shared" si="93"/>
        <v>439776.80106020556</v>
      </c>
      <c r="AA84" s="21">
        <f t="shared" si="93"/>
        <v>92596.756952536452</v>
      </c>
      <c r="AB84" s="21">
        <f t="shared" si="93"/>
        <v>61566.917772878769</v>
      </c>
      <c r="AC84" s="21">
        <f t="shared" si="93"/>
        <v>154121.48020959256</v>
      </c>
      <c r="AD84" s="21">
        <f t="shared" si="93"/>
        <v>612055.65180388466</v>
      </c>
      <c r="AE84" s="21">
        <f t="shared" si="93"/>
        <v>-17648.787004216421</v>
      </c>
      <c r="AF84" s="21">
        <f t="shared" si="93"/>
        <v>594319.4507935429</v>
      </c>
      <c r="AG84" s="21">
        <f>AG35/((1+$B$58)^($A35-$B$59))</f>
        <v>11570110.482217794</v>
      </c>
      <c r="AH84" s="21">
        <f>AH35/((1+$B$58)^($A35-$B$59))</f>
        <v>184.46527068989059</v>
      </c>
      <c r="AI84" s="21">
        <f t="shared" ref="AI84:AK84" si="94">AI35/((1+$B$58)^($A35-$B$59))</f>
        <v>6.1469032701245991</v>
      </c>
      <c r="AJ84" s="21">
        <f t="shared" si="94"/>
        <v>237072.13648975329</v>
      </c>
      <c r="AK84" s="21">
        <f t="shared" si="94"/>
        <v>14655.652319768809</v>
      </c>
      <c r="AL84" s="21">
        <f t="shared" ref="AL84:AN84" si="95">AL35/((1+$B$58)^($A35-$B$59))</f>
        <v>223326.61367120396</v>
      </c>
      <c r="AN84" s="21">
        <f t="shared" si="95"/>
        <v>2132.6252901861535</v>
      </c>
    </row>
    <row r="85" spans="1:40" x14ac:dyDescent="0.2">
      <c r="A85" s="20">
        <v>2034</v>
      </c>
      <c r="E85">
        <f>E36/((1+$B$58)^($A36-$B$59))</f>
        <v>0</v>
      </c>
      <c r="F85">
        <f>F36/((1+$B$58)^($A36-$B$59))</f>
        <v>0</v>
      </c>
      <c r="G85">
        <f>G36/((1+$B$58)^($A36-$B$59))</f>
        <v>0</v>
      </c>
      <c r="H85" s="21">
        <f>H36/((1+$B$58)^($A36-$B$59))</f>
        <v>6635093.4122535214</v>
      </c>
      <c r="I85" s="21">
        <f>I36/((1+$B$58)^($A36-$B$59))</f>
        <v>428122.54320722597</v>
      </c>
      <c r="J85" s="21">
        <f>J36/((1+$B$58)^($A36-$B$59))</f>
        <v>7062626.0383191779</v>
      </c>
      <c r="K85" s="21"/>
      <c r="L85" s="21"/>
      <c r="M85" s="21"/>
      <c r="N85" s="9">
        <f t="shared" ref="N85:AF85" si="96">N36/((1+$B$58)^($A36-$B$59))</f>
        <v>960649.69207014353</v>
      </c>
      <c r="O85" s="9">
        <f t="shared" si="96"/>
        <v>2102853.8146018279</v>
      </c>
      <c r="P85" s="9">
        <f t="shared" si="96"/>
        <v>89388.467061908741</v>
      </c>
      <c r="Q85" s="9">
        <f t="shared" si="96"/>
        <v>3152891.9737338806</v>
      </c>
      <c r="R85" s="9">
        <f t="shared" si="96"/>
        <v>1421.3683106294777</v>
      </c>
      <c r="S85" s="9">
        <f t="shared" si="96"/>
        <v>37874.521714567658</v>
      </c>
      <c r="T85" s="9">
        <f t="shared" si="96"/>
        <v>27318.281392483932</v>
      </c>
      <c r="U85" s="9">
        <f t="shared" si="96"/>
        <v>66614.171417681078</v>
      </c>
      <c r="V85" s="9">
        <f t="shared" si="96"/>
        <v>61776.749371922349</v>
      </c>
      <c r="W85" s="9">
        <f t="shared" si="96"/>
        <v>5123.1744876447538</v>
      </c>
      <c r="X85" s="21">
        <f t="shared" si="96"/>
        <v>482577.44804714905</v>
      </c>
      <c r="Y85" s="21">
        <f t="shared" si="96"/>
        <v>-89809.774315141025</v>
      </c>
      <c r="Z85" s="21">
        <f t="shared" si="96"/>
        <v>392161.51900875819</v>
      </c>
      <c r="AA85" s="21">
        <f t="shared" si="96"/>
        <v>87212.921073607446</v>
      </c>
      <c r="AB85" s="21">
        <f t="shared" si="96"/>
        <v>58188.24382064728</v>
      </c>
      <c r="AC85" s="21">
        <f t="shared" si="96"/>
        <v>145360.42596164692</v>
      </c>
      <c r="AD85" s="21">
        <f t="shared" si="96"/>
        <v>569676.41609218088</v>
      </c>
      <c r="AE85" s="21">
        <f t="shared" si="96"/>
        <v>-31679.231900820803</v>
      </c>
      <c r="AF85" s="21">
        <f t="shared" si="96"/>
        <v>537936.58321687591</v>
      </c>
      <c r="AG85" s="21">
        <f>AG36/((1+$B$58)^($A36-$B$59))</f>
        <v>10752541.086322028</v>
      </c>
      <c r="AH85" s="21">
        <f>AH36/((1+$B$58)^($A36-$B$59))</f>
        <v>173.68413261261875</v>
      </c>
      <c r="AI85" s="21">
        <f>AI36/((1+$B$58)^($A36-$B$59))</f>
        <v>5.7266471103492833</v>
      </c>
      <c r="AJ85" s="21">
        <f>AJ36/((1+$B$58)^($A36-$B$59))</f>
        <v>220670.47477179143</v>
      </c>
      <c r="AK85" s="21">
        <f>AK36/((1+$B$58)^($A36-$B$59))</f>
        <v>13841.016108898504</v>
      </c>
      <c r="AL85" s="21">
        <f>AL36/((1+$B$58)^($A36-$B$59))</f>
        <v>207829.59220949403</v>
      </c>
      <c r="AN85" s="21">
        <f>AN36/((1+$B$58)^($A36-$B$59))</f>
        <v>1981.7675225037892</v>
      </c>
    </row>
    <row r="86" spans="1:40" x14ac:dyDescent="0.2">
      <c r="A86" s="8">
        <v>2035</v>
      </c>
      <c r="E86">
        <f>E37/((1+$B$58)^($A37-$B$59))</f>
        <v>0</v>
      </c>
      <c r="F86">
        <f>F37/((1+$B$58)^($A37-$B$59))</f>
        <v>0</v>
      </c>
      <c r="G86">
        <f>G37/((1+$B$58)^($A37-$B$59))</f>
        <v>0</v>
      </c>
      <c r="H86" s="21">
        <f>H37/((1+$B$58)^($A37-$B$59))</f>
        <v>6175865.0782362092</v>
      </c>
      <c r="I86" s="21">
        <f>I37/((1+$B$58)^($A37-$B$59))</f>
        <v>404282.11361242412</v>
      </c>
      <c r="J86" s="21">
        <f>J37/((1+$B$58)^($A37-$B$59))</f>
        <v>6579575.7465821505</v>
      </c>
      <c r="K86" s="21"/>
      <c r="L86" s="21"/>
      <c r="M86" s="21"/>
      <c r="N86" s="9">
        <f t="shared" ref="N86:AF86" si="97">N37/((1+$B$58)^($A37-$B$59))</f>
        <v>892814.12702151923</v>
      </c>
      <c r="O86" s="9">
        <f t="shared" si="97"/>
        <v>1951699.8346720752</v>
      </c>
      <c r="P86" s="9">
        <f t="shared" si="97"/>
        <v>82792.832924248854</v>
      </c>
      <c r="Q86" s="9">
        <f t="shared" si="97"/>
        <v>2927306.7946178433</v>
      </c>
      <c r="R86" s="9">
        <f t="shared" si="97"/>
        <v>1323.5207572407571</v>
      </c>
      <c r="S86" s="9">
        <f t="shared" si="97"/>
        <v>35104.844726299867</v>
      </c>
      <c r="T86" s="9">
        <f t="shared" si="97"/>
        <v>25272.988341604167</v>
      </c>
      <c r="U86" s="9">
        <f t="shared" si="97"/>
        <v>61701.35382514479</v>
      </c>
      <c r="V86" s="9">
        <f t="shared" si="97"/>
        <v>57161.124643578092</v>
      </c>
      <c r="W86" s="9">
        <f t="shared" si="97"/>
        <v>4804.8655860952913</v>
      </c>
      <c r="X86" s="21">
        <f t="shared" si="97"/>
        <v>448197.69927836186</v>
      </c>
      <c r="Y86" s="21">
        <f t="shared" si="97"/>
        <v>-98721.658018334972</v>
      </c>
      <c r="Z86" s="21">
        <f t="shared" si="97"/>
        <v>348894.09522101231</v>
      </c>
      <c r="AA86" s="21">
        <f t="shared" si="97"/>
        <v>82137.212110213542</v>
      </c>
      <c r="AB86" s="21">
        <f t="shared" si="97"/>
        <v>54988.142198712922</v>
      </c>
      <c r="AC86" s="21">
        <f t="shared" si="97"/>
        <v>137086.06109558206</v>
      </c>
      <c r="AD86" s="21">
        <f t="shared" si="97"/>
        <v>530222.6208694058</v>
      </c>
      <c r="AE86" s="21">
        <f t="shared" si="97"/>
        <v>-43798.383495100104</v>
      </c>
      <c r="AF86" s="21">
        <f t="shared" si="97"/>
        <v>486387.31530314591</v>
      </c>
      <c r="AG86" s="21">
        <f>AG37/((1+$B$58)^($A37-$B$59))</f>
        <v>9992425.0524162352</v>
      </c>
      <c r="AH86" s="21">
        <f>AH37/((1+$B$58)^($A37-$B$59))</f>
        <v>163.52412708630763</v>
      </c>
      <c r="AI86" s="21">
        <f>AI37/((1+$B$58)^($A37-$B$59))</f>
        <v>5.3350699152964163</v>
      </c>
      <c r="AJ86" s="21">
        <f>AJ37/((1+$B$58)^($A37-$B$59))</f>
        <v>205400.19173891202</v>
      </c>
      <c r="AK86" s="21">
        <f>AK37/((1+$B$58)^($A37-$B$59))</f>
        <v>13070.243823280627</v>
      </c>
      <c r="AL86" s="21">
        <f>AL37/((1+$B$58)^($A37-$B$59))</f>
        <v>193404.41405984221</v>
      </c>
      <c r="AN86" s="21">
        <f>AN37/((1+$B$58)^($A37-$B$59))</f>
        <v>1841.5208384766847</v>
      </c>
    </row>
    <row r="87" spans="1:40" x14ac:dyDescent="0.2">
      <c r="A87" s="20">
        <v>2036</v>
      </c>
      <c r="E87">
        <f>E38/((1+$B$58)^($A38-$B$59))</f>
        <v>0</v>
      </c>
      <c r="F87">
        <f>F38/((1+$B$58)^($A38-$B$59))</f>
        <v>0</v>
      </c>
      <c r="G87">
        <f>G38/((1+$B$58)^($A38-$B$59))</f>
        <v>0</v>
      </c>
      <c r="H87" s="21">
        <f>H38/((1+$B$58)^($A38-$B$59))</f>
        <v>5748325.4914594851</v>
      </c>
      <c r="I87" s="21">
        <f>I38/((1+$B$58)^($A38-$B$59))</f>
        <v>381728.69239528483</v>
      </c>
      <c r="J87" s="21">
        <f>J38/((1+$B$58)^($A38-$B$59))</f>
        <v>6129501.3183392631</v>
      </c>
      <c r="K87" s="21"/>
      <c r="L87" s="21"/>
      <c r="M87" s="21"/>
      <c r="N87" s="9">
        <f t="shared" ref="N87:AF87" si="98">N38/((1+$B$58)^($A38-$B$59))</f>
        <v>829742.8070188727</v>
      </c>
      <c r="O87" s="9">
        <f t="shared" si="98"/>
        <v>1811323.112583119</v>
      </c>
      <c r="P87" s="9">
        <f t="shared" si="98"/>
        <v>76677.609744068308</v>
      </c>
      <c r="Q87" s="9">
        <f t="shared" si="98"/>
        <v>2717743.5293460595</v>
      </c>
      <c r="R87" s="9">
        <f t="shared" si="98"/>
        <v>1232.3924446377346</v>
      </c>
      <c r="S87" s="9">
        <f t="shared" si="98"/>
        <v>32535.458118363225</v>
      </c>
      <c r="T87" s="9">
        <f t="shared" si="98"/>
        <v>23378.385586993605</v>
      </c>
      <c r="U87" s="9">
        <f t="shared" si="98"/>
        <v>57146.236149994562</v>
      </c>
      <c r="V87" s="9">
        <f t="shared" si="98"/>
        <v>52885.018224591455</v>
      </c>
      <c r="W87" s="9">
        <f t="shared" si="98"/>
        <v>4506.2781610613756</v>
      </c>
      <c r="X87" s="21">
        <f t="shared" si="98"/>
        <v>416250.87641588371</v>
      </c>
      <c r="Y87" s="21">
        <f t="shared" si="98"/>
        <v>-106083.12852135191</v>
      </c>
      <c r="Z87" s="21">
        <f t="shared" si="98"/>
        <v>309609.43729950924</v>
      </c>
      <c r="AA87" s="21">
        <f t="shared" si="98"/>
        <v>77352.35639990351</v>
      </c>
      <c r="AB87" s="21">
        <f t="shared" si="98"/>
        <v>51957.708520043983</v>
      </c>
      <c r="AC87" s="21">
        <f t="shared" si="98"/>
        <v>129272.202622848</v>
      </c>
      <c r="AD87" s="21">
        <f t="shared" si="98"/>
        <v>493492.87498327141</v>
      </c>
      <c r="AE87" s="21">
        <f t="shared" si="98"/>
        <v>-54196.269349893802</v>
      </c>
      <c r="AF87" s="21">
        <f t="shared" si="98"/>
        <v>439280.52365434205</v>
      </c>
      <c r="AG87" s="21">
        <f>AG38/((1+$B$58)^($A38-$B$59))</f>
        <v>9285744.1923737563</v>
      </c>
      <c r="AH87" s="21">
        <f>AH38/((1+$B$58)^($A38-$B$59))</f>
        <v>153.95012608269678</v>
      </c>
      <c r="AI87" s="21">
        <f>AI38/((1+$B$58)^($A38-$B$59))</f>
        <v>4.9702179302865295</v>
      </c>
      <c r="AJ87" s="21">
        <f>AJ38/((1+$B$58)^($A38-$B$59))</f>
        <v>191183.45318323025</v>
      </c>
      <c r="AK87" s="21">
        <f>AK38/((1+$B$58)^($A38-$B$59))</f>
        <v>12341.082778340498</v>
      </c>
      <c r="AL87" s="21">
        <f>AL38/((1+$B$58)^($A38-$B$59))</f>
        <v>179977.16296494741</v>
      </c>
      <c r="AN87" s="21">
        <f>AN38/((1+$B$58)^($A38-$B$59))</f>
        <v>1711.1425206012013</v>
      </c>
    </row>
    <row r="88" spans="1:40" x14ac:dyDescent="0.2">
      <c r="A88" s="20">
        <v>2037</v>
      </c>
      <c r="E88">
        <f>E39/((1+$B$58)^($A39-$B$59))</f>
        <v>0</v>
      </c>
      <c r="F88">
        <f>F39/((1+$B$58)^($A39-$B$59))</f>
        <v>0</v>
      </c>
      <c r="G88">
        <f>G39/((1+$B$58)^($A39-$B$59))</f>
        <v>0</v>
      </c>
      <c r="H88" s="21">
        <f>H39/((1+$B$58)^($A39-$B$59))</f>
        <v>5350293.8889746601</v>
      </c>
      <c r="I88" s="21">
        <f>I39/((1+$B$58)^($A39-$B$59))</f>
        <v>360395.91939338413</v>
      </c>
      <c r="J88" s="21">
        <f>J39/((1+$B$58)^($A39-$B$59))</f>
        <v>5710155.5373079507</v>
      </c>
      <c r="K88" s="21"/>
      <c r="L88" s="21"/>
      <c r="M88" s="21"/>
      <c r="N88" s="9">
        <f t="shared" ref="N88:AF88" si="99">N39/((1+$B$58)^($A39-$B$59))</f>
        <v>771102.69892468187</v>
      </c>
      <c r="O88" s="9">
        <f t="shared" si="99"/>
        <v>1680960.456158441</v>
      </c>
      <c r="P88" s="9">
        <f t="shared" si="99"/>
        <v>71008.168336149276</v>
      </c>
      <c r="Q88" s="9">
        <f t="shared" si="99"/>
        <v>2523071.323419272</v>
      </c>
      <c r="R88" s="9">
        <f t="shared" si="99"/>
        <v>1147.5229926491349</v>
      </c>
      <c r="S88" s="9">
        <f t="shared" si="99"/>
        <v>30152.009474187642</v>
      </c>
      <c r="T88" s="9">
        <f t="shared" si="99"/>
        <v>21623.510188280332</v>
      </c>
      <c r="U88" s="9">
        <f t="shared" si="99"/>
        <v>52923.042655117104</v>
      </c>
      <c r="V88" s="9">
        <f t="shared" si="99"/>
        <v>48923.761339023171</v>
      </c>
      <c r="W88" s="9">
        <f t="shared" si="99"/>
        <v>4226.1941467167899</v>
      </c>
      <c r="X88" s="21">
        <f t="shared" si="99"/>
        <v>386565.79286542861</v>
      </c>
      <c r="Y88" s="21">
        <f t="shared" si="99"/>
        <v>-112058.90210267983</v>
      </c>
      <c r="Z88" s="21">
        <f t="shared" si="99"/>
        <v>273971.61376533977</v>
      </c>
      <c r="AA88" s="21">
        <f t="shared" si="99"/>
        <v>72842.021648685448</v>
      </c>
      <c r="AB88" s="21">
        <f t="shared" si="99"/>
        <v>49088.439194847771</v>
      </c>
      <c r="AC88" s="21">
        <f t="shared" si="99"/>
        <v>121894.0104090424</v>
      </c>
      <c r="AD88" s="21">
        <f t="shared" si="99"/>
        <v>459299.6170799153</v>
      </c>
      <c r="AE88" s="21">
        <f t="shared" si="99"/>
        <v>-63046.233656802018</v>
      </c>
      <c r="AF88" s="21">
        <f t="shared" si="99"/>
        <v>396255.57281609403</v>
      </c>
      <c r="AG88" s="21">
        <f>AG39/((1+$B$58)^($A39-$B$59))</f>
        <v>8628760.1705507934</v>
      </c>
      <c r="AH88" s="21">
        <f>AH39/((1+$B$58)^($A39-$B$59))</f>
        <v>144.92893941013492</v>
      </c>
      <c r="AI88" s="21">
        <f>AI39/((1+$B$58)^($A39-$B$59))</f>
        <v>4.6302702904330131</v>
      </c>
      <c r="AJ88" s="21">
        <f>AJ39/((1+$B$58)^($A39-$B$59))</f>
        <v>177947.76668110813</v>
      </c>
      <c r="AK88" s="21">
        <f>AK39/((1+$B$58)^($A39-$B$59))</f>
        <v>11651.38730226923</v>
      </c>
      <c r="AL88" s="21">
        <f>AL39/((1+$B$58)^($A39-$B$59))</f>
        <v>167479.00662515959</v>
      </c>
      <c r="AN88" s="21">
        <f>AN39/((1+$B$58)^($A39-$B$59))</f>
        <v>1589.9416155209067</v>
      </c>
    </row>
    <row r="89" spans="1:40" x14ac:dyDescent="0.2">
      <c r="A89" s="20">
        <v>2038</v>
      </c>
      <c r="E89">
        <f>E40/((1+$B$58)^($A40-$B$59))</f>
        <v>0</v>
      </c>
      <c r="F89">
        <f>F40/((1+$B$58)^($A40-$B$59))</f>
        <v>0</v>
      </c>
      <c r="G89">
        <f>G40/((1+$B$58)^($A40-$B$59))</f>
        <v>0</v>
      </c>
      <c r="H89" s="21">
        <f>H40/((1+$B$58)^($A40-$B$59))</f>
        <v>4979739.2182254242</v>
      </c>
      <c r="I89" s="21">
        <f>I40/((1+$B$58)^($A40-$B$59))</f>
        <v>340220.60887986468</v>
      </c>
      <c r="J89" s="21">
        <f>J40/((1+$B$58)^($A40-$B$59))</f>
        <v>5319444.0837625572</v>
      </c>
      <c r="K89" s="21"/>
      <c r="L89" s="21"/>
      <c r="M89" s="21"/>
      <c r="N89" s="9">
        <f t="shared" ref="N89:AF89" si="100">N40/((1+$B$58)^($A40-$B$59))</f>
        <v>716583.95377757587</v>
      </c>
      <c r="O89" s="9">
        <f t="shared" si="100"/>
        <v>1559902.4050973402</v>
      </c>
      <c r="P89" s="9">
        <f t="shared" si="100"/>
        <v>65752.354349979185</v>
      </c>
      <c r="Q89" s="9">
        <f t="shared" si="100"/>
        <v>2342238.7132248953</v>
      </c>
      <c r="R89" s="9">
        <f t="shared" si="100"/>
        <v>1068.4835004204858</v>
      </c>
      <c r="S89" s="9">
        <f t="shared" si="100"/>
        <v>27941.167050745331</v>
      </c>
      <c r="T89" s="9">
        <f t="shared" si="100"/>
        <v>19998.188676675956</v>
      </c>
      <c r="U89" s="9">
        <f t="shared" si="100"/>
        <v>49007.839227841774</v>
      </c>
      <c r="V89" s="9">
        <f t="shared" si="100"/>
        <v>45254.459813886031</v>
      </c>
      <c r="W89" s="9">
        <f t="shared" si="100"/>
        <v>3963.4704453773734</v>
      </c>
      <c r="X89" s="21">
        <f t="shared" si="100"/>
        <v>358983.24772131501</v>
      </c>
      <c r="Y89" s="21">
        <f t="shared" si="100"/>
        <v>-116798.77891377667</v>
      </c>
      <c r="Z89" s="21">
        <f t="shared" si="100"/>
        <v>241671.60115146983</v>
      </c>
      <c r="AA89" s="21">
        <f t="shared" si="100"/>
        <v>68590.767690002045</v>
      </c>
      <c r="AB89" s="21">
        <f t="shared" si="100"/>
        <v>46372.21709924905</v>
      </c>
      <c r="AC89" s="21">
        <f t="shared" si="100"/>
        <v>114927.92353262533</v>
      </c>
      <c r="AD89" s="21">
        <f t="shared" si="100"/>
        <v>427468.16802144051</v>
      </c>
      <c r="AE89" s="21">
        <f t="shared" si="100"/>
        <v>-70506.306817767938</v>
      </c>
      <c r="AF89" s="21">
        <f t="shared" si="100"/>
        <v>356980.00015031808</v>
      </c>
      <c r="AG89" s="21">
        <f>AG40/((1+$B$58)^($A40-$B$59))</f>
        <v>8017995.0848152163</v>
      </c>
      <c r="AH89" s="21">
        <f>AH40/((1+$B$58)^($A40-$B$59))</f>
        <v>136.42921150754819</v>
      </c>
      <c r="AI89" s="21">
        <f>AI40/((1+$B$58)^($A40-$B$59))</f>
        <v>4.3135299949690955</v>
      </c>
      <c r="AJ89" s="21">
        <f>AJ40/((1+$B$58)^($A40-$B$59))</f>
        <v>165625.61578682953</v>
      </c>
      <c r="AK89" s="21">
        <f>AK40/((1+$B$58)^($A40-$B$59))</f>
        <v>10999.11437550498</v>
      </c>
      <c r="AL89" s="21">
        <f>AL40/((1+$B$58)^($A40-$B$59))</f>
        <v>155845.84785823576</v>
      </c>
      <c r="AN89" s="21">
        <f>AN40/((1+$B$58)^($A40-$B$59))</f>
        <v>1477.2753398668347</v>
      </c>
    </row>
    <row r="90" spans="1:40" x14ac:dyDescent="0.2">
      <c r="A90" s="8">
        <v>2039</v>
      </c>
      <c r="E90">
        <f>E41/((1+$B$58)^($A41-$B$59))</f>
        <v>0</v>
      </c>
      <c r="F90">
        <f>F41/((1+$B$58)^($A41-$B$59))</f>
        <v>0</v>
      </c>
      <c r="G90">
        <f>G41/((1+$B$58)^($A41-$B$59))</f>
        <v>0</v>
      </c>
      <c r="H90" s="21">
        <f>H41/((1+$B$58)^($A41-$B$59))</f>
        <v>4634769.882110008</v>
      </c>
      <c r="I90" s="21">
        <f>I41/((1+$B$58)^($A41-$B$59))</f>
        <v>321142.61822825263</v>
      </c>
      <c r="J90" s="21">
        <f>J41/((1+$B$58)^($A41-$B$59))</f>
        <v>4955415.1471254453</v>
      </c>
      <c r="K90" s="21"/>
      <c r="L90" s="21"/>
      <c r="M90" s="21"/>
      <c r="N90" s="9">
        <f t="shared" ref="N90:AF90" si="101">N41/((1+$B$58)^($A41-$B$59))</f>
        <v>665898.29868052271</v>
      </c>
      <c r="O90" s="9">
        <f t="shared" si="101"/>
        <v>1447489.4669839002</v>
      </c>
      <c r="P90" s="9">
        <f t="shared" si="101"/>
        <v>60880.312667312573</v>
      </c>
      <c r="Q90" s="9">
        <f t="shared" si="101"/>
        <v>2174268.0783317355</v>
      </c>
      <c r="R90" s="9">
        <f t="shared" si="101"/>
        <v>994.87439798297237</v>
      </c>
      <c r="S90" s="9">
        <f t="shared" si="101"/>
        <v>25890.547658666579</v>
      </c>
      <c r="T90" s="9">
        <f t="shared" si="101"/>
        <v>18492.980679366072</v>
      </c>
      <c r="U90" s="9">
        <f t="shared" si="101"/>
        <v>45378.402736015625</v>
      </c>
      <c r="V90" s="9">
        <f t="shared" si="101"/>
        <v>41855.867466759497</v>
      </c>
      <c r="W90" s="9">
        <f t="shared" si="101"/>
        <v>3717.034331723984</v>
      </c>
      <c r="X90" s="21">
        <f t="shared" si="101"/>
        <v>333355.19019843265</v>
      </c>
      <c r="Y90" s="21">
        <f t="shared" si="101"/>
        <v>-120438.88966093305</v>
      </c>
      <c r="Z90" s="21">
        <f t="shared" si="101"/>
        <v>212425.20106455212</v>
      </c>
      <c r="AA90" s="21">
        <f t="shared" si="101"/>
        <v>64583.999657541222</v>
      </c>
      <c r="AB90" s="21">
        <f t="shared" si="101"/>
        <v>43801.297403742872</v>
      </c>
      <c r="AC90" s="21">
        <f t="shared" si="101"/>
        <v>108351.59922331716</v>
      </c>
      <c r="AD90" s="21">
        <f t="shared" si="101"/>
        <v>397835.84809674858</v>
      </c>
      <c r="AE90" s="21">
        <f t="shared" si="101"/>
        <v>-76720.467231392598</v>
      </c>
      <c r="AF90" s="21">
        <f t="shared" si="101"/>
        <v>321147.37313790439</v>
      </c>
      <c r="AG90" s="21">
        <f>AG41/((1+$B$58)^($A41-$B$59))</f>
        <v>7450213.3906487646</v>
      </c>
      <c r="AH90" s="21">
        <f>AH41/((1+$B$58)^($A41-$B$59))</f>
        <v>128.42132344835204</v>
      </c>
      <c r="AI90" s="21">
        <f>AI41/((1+$B$58)^($A41-$B$59))</f>
        <v>4.0184154937556587</v>
      </c>
      <c r="AJ90" s="21">
        <f>AJ41/((1+$B$58)^($A41-$B$59))</f>
        <v>154154.11922675092</v>
      </c>
      <c r="AK90" s="21">
        <f>AK41/((1+$B$58)^($A41-$B$59))</f>
        <v>10382.319382750833</v>
      </c>
      <c r="AL90" s="21">
        <f>AL41/((1+$B$58)^($A41-$B$59))</f>
        <v>145017.99964316969</v>
      </c>
      <c r="AN90" s="21">
        <f>AN41/((1+$B$58)^($A41-$B$59))</f>
        <v>1372.5457348188661</v>
      </c>
    </row>
    <row r="91" spans="1:40" x14ac:dyDescent="0.2">
      <c r="A91" s="20">
        <v>2040</v>
      </c>
      <c r="E91">
        <f>E42/((1+$B$58)^($A42-$B$59))</f>
        <v>0</v>
      </c>
      <c r="F91">
        <f>F42/((1+$B$58)^($A42-$B$59))</f>
        <v>0</v>
      </c>
      <c r="G91">
        <f>G42/((1+$B$58)^($A42-$B$59))</f>
        <v>0</v>
      </c>
      <c r="H91" s="21">
        <f>H42/((1+$B$58)^($A42-$B$59))</f>
        <v>4313624.1850729259</v>
      </c>
      <c r="I91" s="21">
        <f>I42/((1+$B$58)^($A42-$B$59))</f>
        <v>303104.72017520817</v>
      </c>
      <c r="J91" s="21">
        <f>J42/((1+$B$58)^($A42-$B$59))</f>
        <v>4616249.7432840373</v>
      </c>
      <c r="K91" s="21"/>
      <c r="L91" s="21"/>
      <c r="M91" s="21"/>
      <c r="N91" s="9">
        <f t="shared" ref="N91:AF91" si="102">N42/((1+$B$58)^($A42-$B$59))</f>
        <v>618777.53987137973</v>
      </c>
      <c r="O91" s="9">
        <f t="shared" si="102"/>
        <v>1343108.6158164083</v>
      </c>
      <c r="P91" s="9">
        <f t="shared" si="102"/>
        <v>56364.324183832403</v>
      </c>
      <c r="Q91" s="9">
        <f t="shared" si="102"/>
        <v>2018250.4798716204</v>
      </c>
      <c r="R91" s="9">
        <f t="shared" si="102"/>
        <v>926.32344419868537</v>
      </c>
      <c r="S91" s="9">
        <f t="shared" si="102"/>
        <v>23988.649610272641</v>
      </c>
      <c r="T91" s="9">
        <f t="shared" si="102"/>
        <v>17099.126541328882</v>
      </c>
      <c r="U91" s="9">
        <f t="shared" si="102"/>
        <v>42014.099595800209</v>
      </c>
      <c r="V91" s="9">
        <f t="shared" si="102"/>
        <v>38708.268464476627</v>
      </c>
      <c r="W91" s="9">
        <f t="shared" si="102"/>
        <v>3485.879137489695</v>
      </c>
      <c r="X91" s="21">
        <f t="shared" si="102"/>
        <v>309543.94209392159</v>
      </c>
      <c r="Y91" s="21">
        <f t="shared" si="102"/>
        <v>-123102.84300866455</v>
      </c>
      <c r="Z91" s="21">
        <f t="shared" si="102"/>
        <v>185971.11461845721</v>
      </c>
      <c r="AA91" s="21">
        <f t="shared" si="102"/>
        <v>60807.923466797234</v>
      </c>
      <c r="AB91" s="21">
        <f t="shared" si="102"/>
        <v>41368.293601852281</v>
      </c>
      <c r="AC91" s="21">
        <f t="shared" si="102"/>
        <v>102143.8543150261</v>
      </c>
      <c r="AD91" s="21">
        <f t="shared" si="102"/>
        <v>370251.15460354742</v>
      </c>
      <c r="AE91" s="21">
        <f t="shared" si="102"/>
        <v>-81819.803526432181</v>
      </c>
      <c r="AF91" s="21">
        <f t="shared" si="102"/>
        <v>288475.30645890231</v>
      </c>
      <c r="AG91" s="21">
        <f>AG42/((1+$B$58)^($A42-$B$59))</f>
        <v>6922405.0757036759</v>
      </c>
      <c r="AH91" s="21">
        <f>AH42/((1+$B$58)^($A42-$B$59))</f>
        <v>120.87729991433764</v>
      </c>
      <c r="AI91" s="21">
        <f>AI42/((1+$B$58)^($A42-$B$59))</f>
        <v>3.7434528444999668</v>
      </c>
      <c r="AJ91" s="21">
        <f>AJ42/((1+$B$58)^($A42-$B$59))</f>
        <v>143474.71338843339</v>
      </c>
      <c r="AK91" s="21">
        <f>AK42/((1+$B$58)^($A42-$B$59))</f>
        <v>9799.1519814672029</v>
      </c>
      <c r="AL91" s="21">
        <f>AL42/((1+$B$58)^($A42-$B$59))</f>
        <v>134939.88241606019</v>
      </c>
      <c r="AN91" s="21">
        <f>AN42/((1+$B$58)^($A42-$B$59))</f>
        <v>1275.1965522277389</v>
      </c>
    </row>
    <row r="92" spans="1:40" x14ac:dyDescent="0.2">
      <c r="A92" s="20">
        <v>2041</v>
      </c>
      <c r="E92">
        <f>E43/((1+$B$58)^($A43-$B$59))</f>
        <v>0</v>
      </c>
      <c r="F92">
        <f>F43/((1+$B$58)^($A43-$B$59))</f>
        <v>0</v>
      </c>
      <c r="G92">
        <f>G43/((1+$B$58)^($A43-$B$59))</f>
        <v>0</v>
      </c>
      <c r="H92" s="21">
        <f>H43/((1+$B$58)^($A43-$B$59))</f>
        <v>4014661.4323923946</v>
      </c>
      <c r="I92" s="21">
        <f>I43/((1+$B$58)^($A43-$B$59))</f>
        <v>286052.4787725503</v>
      </c>
      <c r="J92" s="21">
        <f>J43/((1+$B$58)^($A43-$B$59))</f>
        <v>4300252.688883218</v>
      </c>
      <c r="K92" s="21"/>
      <c r="L92" s="21"/>
      <c r="M92" s="21"/>
      <c r="N92" s="9">
        <f t="shared" ref="N92:AF92" si="103">N43/((1+$B$58)^($A43-$B$59))</f>
        <v>574972.16931105789</v>
      </c>
      <c r="O92" s="9">
        <f t="shared" si="103"/>
        <v>1246190.0348180747</v>
      </c>
      <c r="P92" s="9">
        <f t="shared" si="103"/>
        <v>52178.654106113005</v>
      </c>
      <c r="Q92" s="9">
        <f t="shared" si="103"/>
        <v>1873340.8582352453</v>
      </c>
      <c r="R92" s="9">
        <f t="shared" si="103"/>
        <v>862.4838611251763</v>
      </c>
      <c r="S92" s="9">
        <f t="shared" si="103"/>
        <v>22224.79038109606</v>
      </c>
      <c r="T92" s="9">
        <f t="shared" si="103"/>
        <v>15808.498662833204</v>
      </c>
      <c r="U92" s="9">
        <f t="shared" si="103"/>
        <v>38895.772905054437</v>
      </c>
      <c r="V92" s="9">
        <f t="shared" si="103"/>
        <v>35793.368020980422</v>
      </c>
      <c r="W92" s="9">
        <f t="shared" si="103"/>
        <v>3269.0601995842117</v>
      </c>
      <c r="X92" s="21">
        <f t="shared" si="103"/>
        <v>287421.47426199634</v>
      </c>
      <c r="Y92" s="21">
        <f t="shared" si="103"/>
        <v>-124902.78135872925</v>
      </c>
      <c r="Z92" s="21">
        <f t="shared" si="103"/>
        <v>162069.1625634958</v>
      </c>
      <c r="AA92" s="21">
        <f t="shared" si="103"/>
        <v>57249.503503716369</v>
      </c>
      <c r="AB92" s="21">
        <f t="shared" si="103"/>
        <v>39066.163773448345</v>
      </c>
      <c r="AC92" s="21">
        <f t="shared" si="103"/>
        <v>96284.60914563603</v>
      </c>
      <c r="AD92" s="21">
        <f t="shared" si="103"/>
        <v>344572.99568070832</v>
      </c>
      <c r="AE92" s="21">
        <f t="shared" si="103"/>
        <v>-85923.584867824509</v>
      </c>
      <c r="AF92" s="21">
        <f t="shared" si="103"/>
        <v>258703.62711515988</v>
      </c>
      <c r="AG92" s="21">
        <f>AG43/((1+$B$58)^($A43-$B$59))</f>
        <v>6431769.9985650303</v>
      </c>
      <c r="AH92" s="21">
        <f>AH43/((1+$B$58)^($A43-$B$59))</f>
        <v>113.77072090866496</v>
      </c>
      <c r="AI92" s="21">
        <f>AI43/((1+$B$58)^($A43-$B$59))</f>
        <v>3.4872684020213738</v>
      </c>
      <c r="AJ92" s="21">
        <f>AJ43/((1+$B$58)^($A43-$B$59))</f>
        <v>133532.85651541315</v>
      </c>
      <c r="AK92" s="21">
        <f>AK43/((1+$B$58)^($A43-$B$59))</f>
        <v>9247.852089779879</v>
      </c>
      <c r="AL92" s="21">
        <f>AL43/((1+$B$58)^($A43-$B$59))</f>
        <v>125559.74209730033</v>
      </c>
      <c r="AN92" s="21">
        <f>AN43/((1+$B$58)^($A43-$B$59))</f>
        <v>1184.7103563180153</v>
      </c>
    </row>
    <row r="93" spans="1:40" x14ac:dyDescent="0.2">
      <c r="A93" s="20">
        <v>2042</v>
      </c>
      <c r="E93">
        <f>E44/((1+$B$58)^($A44-$B$59))</f>
        <v>0</v>
      </c>
      <c r="F93">
        <f>F44/((1+$B$58)^($A44-$B$59))</f>
        <v>0</v>
      </c>
      <c r="G93">
        <f>G44/((1+$B$58)^($A44-$B$59))</f>
        <v>0</v>
      </c>
      <c r="H93" s="21">
        <f>H44/((1+$B$58)^($A44-$B$59))</f>
        <v>3736353.6380878673</v>
      </c>
      <c r="I93" s="21">
        <f>I44/((1+$B$58)^($A44-$B$59))</f>
        <v>269934.12909254048</v>
      </c>
      <c r="J93" s="21">
        <f>J44/((1+$B$58)^($A44-$B$59))</f>
        <v>4005844.1880741091</v>
      </c>
      <c r="K93" s="21"/>
      <c r="L93" s="21"/>
      <c r="M93" s="21"/>
      <c r="N93" s="9">
        <f t="shared" ref="N93:AF93" si="104">N44/((1+$B$58)^($A44-$B$59))</f>
        <v>534250.06765157124</v>
      </c>
      <c r="O93" s="9">
        <f t="shared" si="104"/>
        <v>1156204.0865527745</v>
      </c>
      <c r="P93" s="9">
        <f t="shared" si="104"/>
        <v>48299.41095575982</v>
      </c>
      <c r="Q93" s="9">
        <f t="shared" si="104"/>
        <v>1738753.5651601055</v>
      </c>
      <c r="R93" s="9">
        <f t="shared" si="104"/>
        <v>803.03259551855353</v>
      </c>
      <c r="S93" s="9">
        <f t="shared" si="104"/>
        <v>20589.048655142738</v>
      </c>
      <c r="T93" s="9">
        <f t="shared" si="104"/>
        <v>14613.556290622915</v>
      </c>
      <c r="U93" s="9">
        <f t="shared" si="104"/>
        <v>36005.637541284203</v>
      </c>
      <c r="V93" s="9">
        <f t="shared" si="104"/>
        <v>33094.190846730256</v>
      </c>
      <c r="W93" s="9">
        <f t="shared" si="104"/>
        <v>3065.6910556559678</v>
      </c>
      <c r="X93" s="21">
        <f t="shared" si="104"/>
        <v>266868.73336252116</v>
      </c>
      <c r="Y93" s="21">
        <f t="shared" si="104"/>
        <v>-125940.35208229192</v>
      </c>
      <c r="Z93" s="21">
        <f t="shared" si="104"/>
        <v>140498.64028947838</v>
      </c>
      <c r="AA93" s="21">
        <f t="shared" si="104"/>
        <v>53896.422422181669</v>
      </c>
      <c r="AB93" s="21">
        <f t="shared" si="104"/>
        <v>36888.197111823909</v>
      </c>
      <c r="AC93" s="21">
        <f t="shared" si="104"/>
        <v>90754.833834077232</v>
      </c>
      <c r="AD93" s="21">
        <f t="shared" si="104"/>
        <v>320669.97655093751</v>
      </c>
      <c r="AE93" s="21">
        <f t="shared" si="104"/>
        <v>-89140.246388952975</v>
      </c>
      <c r="AF93" s="21">
        <f t="shared" si="104"/>
        <v>231592.67671197472</v>
      </c>
      <c r="AG93" s="21">
        <f>AG44/((1+$B$58)^($A44-$B$59))</f>
        <v>5975703.3114031684</v>
      </c>
      <c r="AH93" s="21">
        <f>AH44/((1+$B$58)^($A44-$B$59))</f>
        <v>107.07663798602968</v>
      </c>
      <c r="AI93" s="21">
        <f>AI44/((1+$B$58)^($A44-$B$59))</f>
        <v>3.2485820035162667</v>
      </c>
      <c r="AJ93" s="21">
        <f>AJ44/((1+$B$58)^($A44-$B$59))</f>
        <v>124277.75312651829</v>
      </c>
      <c r="AK93" s="21">
        <f>AK44/((1+$B$58)^($A44-$B$59))</f>
        <v>8726.7459958614181</v>
      </c>
      <c r="AL93" s="21">
        <f>AL44/((1+$B$58)^($A44-$B$59))</f>
        <v>116829.38743310553</v>
      </c>
      <c r="AN93" s="21">
        <f>AN44/((1+$B$58)^($A44-$B$59))</f>
        <v>1100.6058260920724</v>
      </c>
    </row>
    <row r="94" spans="1:40" x14ac:dyDescent="0.2">
      <c r="A94" s="8">
        <v>2043</v>
      </c>
      <c r="E94">
        <f>E45/((1+$B$58)^($A45-$B$59))</f>
        <v>0</v>
      </c>
      <c r="F94">
        <f>F45/((1+$B$58)^($A45-$B$59))</f>
        <v>0</v>
      </c>
      <c r="G94">
        <f>G45/((1+$B$58)^($A45-$B$59))</f>
        <v>0</v>
      </c>
      <c r="H94" s="21">
        <f>H45/((1+$B$58)^($A45-$B$59))</f>
        <v>3477277.7999088485</v>
      </c>
      <c r="I94" s="21">
        <f>I45/((1+$B$58)^($A45-$B$59))</f>
        <v>254700.46072625226</v>
      </c>
      <c r="J94" s="21">
        <f>J45/((1+$B$58)^($A45-$B$59))</f>
        <v>3731551.9902134477</v>
      </c>
      <c r="K94" s="21"/>
      <c r="L94" s="21"/>
      <c r="M94" s="21"/>
      <c r="N94" s="9">
        <f t="shared" ref="N94:AF94" si="105">N45/((1+$B$58)^($A45-$B$59))</f>
        <v>496395.29693711642</v>
      </c>
      <c r="O94" s="9">
        <f t="shared" si="105"/>
        <v>1072658.4945452553</v>
      </c>
      <c r="P94" s="9">
        <f t="shared" si="105"/>
        <v>44704.415529053207</v>
      </c>
      <c r="Q94" s="9">
        <f t="shared" si="105"/>
        <v>1613758.2070114247</v>
      </c>
      <c r="R94" s="9">
        <f t="shared" si="105"/>
        <v>747.66869882481274</v>
      </c>
      <c r="S94" s="9">
        <f t="shared" si="105"/>
        <v>19072.210447121495</v>
      </c>
      <c r="T94" s="9">
        <f t="shared" si="105"/>
        <v>13507.303519171834</v>
      </c>
      <c r="U94" s="9">
        <f t="shared" si="105"/>
        <v>33327.182665118147</v>
      </c>
      <c r="V94" s="9">
        <f t="shared" si="105"/>
        <v>30594.986803233758</v>
      </c>
      <c r="W94" s="9">
        <f t="shared" si="105"/>
        <v>2874.9398720583099</v>
      </c>
      <c r="X94" s="21">
        <f t="shared" si="105"/>
        <v>247775.01540204298</v>
      </c>
      <c r="Y94" s="21">
        <f t="shared" si="105"/>
        <v>-126307.60074886493</v>
      </c>
      <c r="Z94" s="21">
        <f t="shared" si="105"/>
        <v>121056.79767314869</v>
      </c>
      <c r="AA94" s="21">
        <f t="shared" si="105"/>
        <v>50737.042955500387</v>
      </c>
      <c r="AB94" s="21">
        <f t="shared" si="105"/>
        <v>34828.000738802344</v>
      </c>
      <c r="AC94" s="21">
        <f t="shared" si="105"/>
        <v>85536.496863734152</v>
      </c>
      <c r="AD94" s="21">
        <f t="shared" si="105"/>
        <v>298419.73459542129</v>
      </c>
      <c r="AE94" s="21">
        <f t="shared" si="105"/>
        <v>-91568.296274377542</v>
      </c>
      <c r="AF94" s="21">
        <f t="shared" si="105"/>
        <v>206921.74080571753</v>
      </c>
      <c r="AG94" s="21">
        <f>AG45/((1+$B$58)^($A45-$B$59))</f>
        <v>5551781.8917265711</v>
      </c>
      <c r="AH94" s="21">
        <f>AH45/((1+$B$58)^($A45-$B$59))</f>
        <v>100.77149478682725</v>
      </c>
      <c r="AI94" s="21">
        <f>AI45/((1+$B$58)^($A45-$B$59))</f>
        <v>3.026200616214024</v>
      </c>
      <c r="AJ94" s="21">
        <f>AJ45/((1+$B$58)^($A45-$B$59))</f>
        <v>115662.09727953181</v>
      </c>
      <c r="AK94" s="21">
        <f>AK45/((1+$B$58)^($A45-$B$59))</f>
        <v>8234.2425900633716</v>
      </c>
      <c r="AL94" s="21">
        <f>AL45/((1+$B$58)^($A45-$B$59))</f>
        <v>108703.94533107302</v>
      </c>
      <c r="AN94" s="21">
        <f>AN45/((1+$B$58)^($A45-$B$59))</f>
        <v>1022.4352445794563</v>
      </c>
    </row>
    <row r="95" spans="1:40" x14ac:dyDescent="0.2">
      <c r="A95" s="20">
        <v>2044</v>
      </c>
      <c r="E95">
        <f>E46/((1+$B$58)^($A46-$B$59))</f>
        <v>0</v>
      </c>
      <c r="F95">
        <f>F46/((1+$B$58)^($A46-$B$59))</f>
        <v>0</v>
      </c>
      <c r="G95">
        <f>G46/((1+$B$58)^($A46-$B$59))</f>
        <v>0</v>
      </c>
      <c r="H95" s="21">
        <f>H46/((1+$B$58)^($A46-$B$59))</f>
        <v>3236108.7026963658</v>
      </c>
      <c r="I95" s="21">
        <f>I46/((1+$B$58)^($A46-$B$59))</f>
        <v>240304.70509357972</v>
      </c>
      <c r="J95" s="21">
        <f>J46/((1+$B$58)^($A46-$B$59))</f>
        <v>3476004.0798171619</v>
      </c>
      <c r="K95" s="21"/>
      <c r="L95" s="21"/>
      <c r="M95" s="21"/>
      <c r="N95" s="9">
        <f t="shared" ref="N95:AF95" si="106">N46/((1+$B$58)^($A46-$B$59))</f>
        <v>461206.97684850893</v>
      </c>
      <c r="O95" s="9">
        <f t="shared" si="106"/>
        <v>995095.72169977438</v>
      </c>
      <c r="P95" s="9">
        <f t="shared" si="106"/>
        <v>41373.079112947889</v>
      </c>
      <c r="Q95" s="9">
        <f t="shared" si="106"/>
        <v>1497675.7776612313</v>
      </c>
      <c r="R95" s="9">
        <f t="shared" si="106"/>
        <v>696.11181759677334</v>
      </c>
      <c r="S95" s="9">
        <f t="shared" si="106"/>
        <v>17665.719016243569</v>
      </c>
      <c r="T95" s="9">
        <f t="shared" si="106"/>
        <v>12483.250275486776</v>
      </c>
      <c r="U95" s="9">
        <f t="shared" si="106"/>
        <v>30845.081109327119</v>
      </c>
      <c r="V95" s="9">
        <f t="shared" si="106"/>
        <v>28281.143254598643</v>
      </c>
      <c r="W95" s="9">
        <f t="shared" si="106"/>
        <v>2696.0260900941707</v>
      </c>
      <c r="X95" s="21">
        <f t="shared" si="106"/>
        <v>230037.38282631736</v>
      </c>
      <c r="Y95" s="21">
        <f t="shared" si="106"/>
        <v>-126087.79240132678</v>
      </c>
      <c r="Z95" s="21">
        <f t="shared" si="106"/>
        <v>103557.43447555228</v>
      </c>
      <c r="AA95" s="21">
        <f t="shared" si="106"/>
        <v>47760.371650440364</v>
      </c>
      <c r="AB95" s="21">
        <f t="shared" si="106"/>
        <v>32879.486827856679</v>
      </c>
      <c r="AC95" s="21">
        <f t="shared" si="106"/>
        <v>80612.515900352737</v>
      </c>
      <c r="AD95" s="21">
        <f t="shared" si="106"/>
        <v>277708.31992598844</v>
      </c>
      <c r="AE95" s="21">
        <f t="shared" si="106"/>
        <v>-93297.150526871323</v>
      </c>
      <c r="AF95" s="21">
        <f t="shared" si="106"/>
        <v>184487.59595795337</v>
      </c>
      <c r="AG95" s="21">
        <f>AG46/((1+$B$58)^($A46-$B$59))</f>
        <v>5157751.7135921856</v>
      </c>
      <c r="AH95" s="21">
        <f>AH46/((1+$B$58)^($A46-$B$59))</f>
        <v>94.833051670696719</v>
      </c>
      <c r="AI95" s="21">
        <f>AI46/((1+$B$58)^($A46-$B$59))</f>
        <v>2.8190124160902656</v>
      </c>
      <c r="AJ95" s="21">
        <f>AJ46/((1+$B$58)^($A46-$B$59))</f>
        <v>107641.83339302978</v>
      </c>
      <c r="AK95" s="21">
        <f>AK46/((1+$B$58)^($A46-$B$59))</f>
        <v>7768.8297203897282</v>
      </c>
      <c r="AL95" s="21">
        <f>AL46/((1+$B$58)^($A46-$B$59))</f>
        <v>101141.63295955169</v>
      </c>
      <c r="AN95" s="21">
        <f>AN46/((1+$B$58)^($A46-$B$59))</f>
        <v>949.78216202984015</v>
      </c>
    </row>
    <row r="96" spans="1:40" x14ac:dyDescent="0.2">
      <c r="A96" s="8">
        <f>A95+1</f>
        <v>2045</v>
      </c>
      <c r="E96">
        <f>E47/((1+$B$58)^($A47-$B$59))</f>
        <v>0</v>
      </c>
      <c r="F96">
        <f>F47/((1+$B$58)^($A47-$B$59))</f>
        <v>0</v>
      </c>
      <c r="G96">
        <f>G47/((1+$B$58)^($A47-$B$59))</f>
        <v>0</v>
      </c>
      <c r="H96" s="21">
        <f>H47/((1+$B$58)^($A47-$B$59))</f>
        <v>3011612.214046095</v>
      </c>
      <c r="I96" s="21">
        <f>I47/((1+$B$58)^($A47-$B$59))</f>
        <v>226702.42656477273</v>
      </c>
      <c r="J96" s="21">
        <f>J47/((1+$B$58)^($A47-$B$59))</f>
        <v>3237921.8626913088</v>
      </c>
      <c r="K96" s="21"/>
      <c r="L96" s="21"/>
      <c r="M96" s="21"/>
      <c r="N96" s="9">
        <f t="shared" ref="N96:AF96" si="107">N47/((1+$B$58)^($A47-$B$59))</f>
        <v>428498.23872713145</v>
      </c>
      <c r="O96" s="9">
        <f t="shared" si="107"/>
        <v>923090.531830083</v>
      </c>
      <c r="P96" s="9">
        <f t="shared" si="107"/>
        <v>38286.290307149342</v>
      </c>
      <c r="Q96" s="9">
        <f t="shared" si="107"/>
        <v>1389875.0608643638</v>
      </c>
      <c r="R96" s="9">
        <f t="shared" si="107"/>
        <v>648.10078682180301</v>
      </c>
      <c r="S96" s="9">
        <f t="shared" si="107"/>
        <v>16361.628306087647</v>
      </c>
      <c r="T96" s="9">
        <f t="shared" si="107"/>
        <v>11535.37607683629</v>
      </c>
      <c r="U96" s="9">
        <f t="shared" si="107"/>
        <v>28545.105169745741</v>
      </c>
      <c r="V96" s="9">
        <f t="shared" si="107"/>
        <v>26139.103643643408</v>
      </c>
      <c r="W96" s="9">
        <f t="shared" si="107"/>
        <v>2528.2172772671984</v>
      </c>
      <c r="X96" s="21">
        <f t="shared" si="107"/>
        <v>213560.12214715371</v>
      </c>
      <c r="Y96" s="21">
        <f t="shared" si="107"/>
        <v>-125356.16646866486</v>
      </c>
      <c r="Z96" s="21">
        <f t="shared" si="107"/>
        <v>87829.602676681985</v>
      </c>
      <c r="AA96" s="21">
        <f t="shared" si="107"/>
        <v>44956.024435707906</v>
      </c>
      <c r="AB96" s="21">
        <f t="shared" si="107"/>
        <v>31036.860051367767</v>
      </c>
      <c r="AC96" s="21">
        <f t="shared" si="107"/>
        <v>75966.710772137929</v>
      </c>
      <c r="AD96" s="21">
        <f t="shared" si="107"/>
        <v>258429.61834762336</v>
      </c>
      <c r="AE96" s="21">
        <f t="shared" si="107"/>
        <v>-94407.900998451471</v>
      </c>
      <c r="AF96" s="21">
        <f t="shared" si="107"/>
        <v>164103.1658173663</v>
      </c>
      <c r="AG96" s="21">
        <f>AG47/((1+$B$58)^($A47-$B$59))</f>
        <v>4791516.0934236236</v>
      </c>
      <c r="AH96" s="21">
        <f>AH47/((1+$B$58)^($A47-$B$59))</f>
        <v>89.240314253178198</v>
      </c>
      <c r="AI96" s="21">
        <f>AI47/((1+$B$58)^($A47-$B$59))</f>
        <v>2.625981268424443</v>
      </c>
      <c r="AJ96" s="21">
        <f>AJ47/((1+$B$58)^($A47-$B$59))</f>
        <v>100175.93342785565</v>
      </c>
      <c r="AK96" s="21">
        <f>AK47/((1+$B$58)^($A47-$B$59))</f>
        <v>7329.0706712993669</v>
      </c>
      <c r="AL96" s="21">
        <f>AL47/((1+$B$58)^($A47-$B$59))</f>
        <v>94103.545464553754</v>
      </c>
      <c r="AN96" s="21">
        <f>AN47/((1+$B$58)^($A47-$B$59))</f>
        <v>882.2592210362493</v>
      </c>
    </row>
    <row r="97" spans="1:40" x14ac:dyDescent="0.2">
      <c r="A97" s="8">
        <f t="shared" ref="A97:A105" si="108">A96+1</f>
        <v>2046</v>
      </c>
      <c r="E97">
        <f>E48/((1+$B$58)^($A48-$B$59))</f>
        <v>0</v>
      </c>
      <c r="F97">
        <f>F48/((1+$B$58)^($A48-$B$59))</f>
        <v>0</v>
      </c>
      <c r="G97">
        <f>G48/((1+$B$58)^($A48-$B$59))</f>
        <v>0</v>
      </c>
      <c r="H97" s="21">
        <f>H48/((1+$B$58)^($A48-$B$59))</f>
        <v>2802639.038660387</v>
      </c>
      <c r="I97" s="21">
        <f>I48/((1+$B$58)^($A48-$B$59))</f>
        <v>213851.41737709311</v>
      </c>
      <c r="J97" s="21">
        <f>J48/((1+$B$58)^($A48-$B$59))</f>
        <v>3016113.8146058503</v>
      </c>
      <c r="K97" s="21"/>
      <c r="L97" s="21"/>
      <c r="M97" s="21"/>
      <c r="N97" s="9">
        <f t="shared" ref="N97:AF97" si="109">N48/((1+$B$58)^($A48-$B$59))</f>
        <v>398095.25201113831</v>
      </c>
      <c r="O97" s="9">
        <f t="shared" si="109"/>
        <v>856247.72156223515</v>
      </c>
      <c r="P97" s="9">
        <f t="shared" si="109"/>
        <v>35426.309847455399</v>
      </c>
      <c r="Q97" s="9">
        <f t="shared" si="109"/>
        <v>1289769.2834208289</v>
      </c>
      <c r="R97" s="9">
        <f t="shared" si="109"/>
        <v>603.39231915615778</v>
      </c>
      <c r="S97" s="9">
        <f t="shared" si="109"/>
        <v>15152.559663537417</v>
      </c>
      <c r="T97" s="9">
        <f t="shared" si="109"/>
        <v>10658.096365571562</v>
      </c>
      <c r="U97" s="9">
        <f t="shared" si="109"/>
        <v>26414.048348265136</v>
      </c>
      <c r="V97" s="9">
        <f t="shared" si="109"/>
        <v>24156.291853260762</v>
      </c>
      <c r="W97" s="9">
        <f t="shared" si="109"/>
        <v>2370.826171069642</v>
      </c>
      <c r="X97" s="21">
        <f t="shared" si="109"/>
        <v>198254.23929477815</v>
      </c>
      <c r="Y97" s="21">
        <f t="shared" si="109"/>
        <v>-124180.63048442308</v>
      </c>
      <c r="Z97" s="21">
        <f t="shared" si="109"/>
        <v>73716.407767095065</v>
      </c>
      <c r="AA97" s="21">
        <f t="shared" si="109"/>
        <v>42314.193940059879</v>
      </c>
      <c r="AB97" s="21">
        <f t="shared" si="109"/>
        <v>29294.605364722094</v>
      </c>
      <c r="AC97" s="21">
        <f t="shared" si="109"/>
        <v>71583.758539630027</v>
      </c>
      <c r="AD97" s="21">
        <f t="shared" si="109"/>
        <v>240484.81381598872</v>
      </c>
      <c r="AE97" s="21">
        <f t="shared" si="109"/>
        <v>-94974.021844540839</v>
      </c>
      <c r="AF97" s="21">
        <f t="shared" si="109"/>
        <v>145596.27818255784</v>
      </c>
      <c r="AG97" s="21">
        <f>AG48/((1+$B$58)^($A48-$B$59))</f>
        <v>4451124.7500518532</v>
      </c>
      <c r="AH97" s="21">
        <f>AH48/((1+$B$58)^($A48-$B$59))</f>
        <v>83.973465657353998</v>
      </c>
      <c r="AI97" s="21">
        <f>AI48/((1+$B$58)^($A48-$B$59))</f>
        <v>2.4461415829662339</v>
      </c>
      <c r="AJ97" s="21">
        <f>AJ48/((1+$B$58)^($A48-$B$59))</f>
        <v>93226.189311364535</v>
      </c>
      <c r="AK97" s="21">
        <f>AK48/((1+$B$58)^($A48-$B$59))</f>
        <v>6913.6007652990784</v>
      </c>
      <c r="AL97" s="21">
        <f>AL48/((1+$B$58)^($A48-$B$59))</f>
        <v>87553.458236172009</v>
      </c>
      <c r="AN97" s="21">
        <f>AN48/((1+$B$58)^($A48-$B$59))</f>
        <v>819.50613240259679</v>
      </c>
    </row>
    <row r="98" spans="1:40" x14ac:dyDescent="0.2">
      <c r="A98" s="8">
        <f t="shared" si="108"/>
        <v>2047</v>
      </c>
      <c r="E98">
        <f>E49/((1+$B$58)^($A49-$B$59))</f>
        <v>0</v>
      </c>
      <c r="F98">
        <f>F49/((1+$B$58)^($A49-$B$59))</f>
        <v>0</v>
      </c>
      <c r="G98">
        <f>G49/((1+$B$58)^($A49-$B$59))</f>
        <v>0</v>
      </c>
      <c r="H98" s="21">
        <f>H49/((1+$B$58)^($A49-$B$59))</f>
        <v>2608118.9000673718</v>
      </c>
      <c r="I98" s="21">
        <f>I49/((1+$B$58)^($A49-$B$59))</f>
        <v>201711.59631601593</v>
      </c>
      <c r="J98" s="21">
        <f>J49/((1+$B$58)^($A49-$B$59))</f>
        <v>2809469.5611539977</v>
      </c>
      <c r="K98" s="21"/>
      <c r="L98" s="21"/>
      <c r="M98" s="21"/>
      <c r="N98" s="9">
        <f t="shared" ref="N98:AF98" si="110">N49/((1+$B$58)^($A49-$B$59))</f>
        <v>369836.31808603776</v>
      </c>
      <c r="O98" s="9">
        <f t="shared" si="110"/>
        <v>794200.01075473882</v>
      </c>
      <c r="P98" s="9">
        <f t="shared" si="110"/>
        <v>32776.672867853289</v>
      </c>
      <c r="Q98" s="9">
        <f t="shared" si="110"/>
        <v>1196813.00170863</v>
      </c>
      <c r="R98" s="9">
        <f t="shared" si="110"/>
        <v>561.75978353775417</v>
      </c>
      <c r="S98" s="9">
        <f t="shared" si="110"/>
        <v>14031.661607024571</v>
      </c>
      <c r="T98" s="9">
        <f t="shared" si="110"/>
        <v>9846.2312389613562</v>
      </c>
      <c r="U98" s="9">
        <f t="shared" si="110"/>
        <v>24439.65262952368</v>
      </c>
      <c r="V98" s="9">
        <f t="shared" si="110"/>
        <v>22321.041944566889</v>
      </c>
      <c r="W98" s="9">
        <f t="shared" si="110"/>
        <v>2223.2079035914371</v>
      </c>
      <c r="X98" s="21">
        <f t="shared" si="110"/>
        <v>184036.99008094292</v>
      </c>
      <c r="Y98" s="21">
        <f t="shared" si="110"/>
        <v>-122622.39738667183</v>
      </c>
      <c r="Z98" s="21">
        <f t="shared" si="110"/>
        <v>61073.901602674021</v>
      </c>
      <c r="AA98" s="21">
        <f t="shared" si="110"/>
        <v>39825.618478487413</v>
      </c>
      <c r="AB98" s="21">
        <f t="shared" si="110"/>
        <v>27647.476136900634</v>
      </c>
      <c r="AC98" s="21">
        <f t="shared" si="110"/>
        <v>67449.150583169147</v>
      </c>
      <c r="AD98" s="21">
        <f t="shared" si="110"/>
        <v>223781.88769201902</v>
      </c>
      <c r="AE98" s="21">
        <f t="shared" si="110"/>
        <v>-95062.019170989573</v>
      </c>
      <c r="AF98" s="21">
        <f t="shared" si="110"/>
        <v>128808.51558503586</v>
      </c>
      <c r="AG98" s="21">
        <f>AG49/((1+$B$58)^($A49-$B$59))</f>
        <v>4134763.6227507601</v>
      </c>
      <c r="AH98" s="21">
        <f>AH49/((1+$B$58)^($A49-$B$59))</f>
        <v>79.013802300252792</v>
      </c>
      <c r="AI98" s="21">
        <f>AI49/((1+$B$58)^($A49-$B$59))</f>
        <v>2.2785935183188917</v>
      </c>
      <c r="AJ98" s="21">
        <f>AJ49/((1+$B$58)^($A49-$B$59))</f>
        <v>86757.019563686365</v>
      </c>
      <c r="AK98" s="21">
        <f>AK49/((1+$B$58)^($A49-$B$59))</f>
        <v>6521.1240863312651</v>
      </c>
      <c r="AL98" s="21">
        <f>AL49/((1+$B$58)^($A49-$B$59))</f>
        <v>81457.642729368832</v>
      </c>
      <c r="AN98" s="21">
        <f>AN49/((1+$B$58)^($A49-$B$59))</f>
        <v>761.18779134012414</v>
      </c>
    </row>
    <row r="99" spans="1:40" x14ac:dyDescent="0.2">
      <c r="A99" s="8">
        <f t="shared" si="108"/>
        <v>2048</v>
      </c>
      <c r="E99">
        <f>E50/((1+$B$58)^($A50-$B$59))</f>
        <v>0</v>
      </c>
      <c r="F99">
        <f>F50/((1+$B$58)^($A50-$B$59))</f>
        <v>0</v>
      </c>
      <c r="G99">
        <f>G50/((1+$B$58)^($A50-$B$59))</f>
        <v>0</v>
      </c>
      <c r="H99" s="21">
        <f>H50/((1+$B$58)^($A50-$B$59))</f>
        <v>2427055.1205203845</v>
      </c>
      <c r="I99" s="21">
        <f>I50/((1+$B$58)^($A50-$B$59))</f>
        <v>190244.91111815957</v>
      </c>
      <c r="J99" s="21">
        <f>J50/((1+$B$58)^($A50-$B$59))</f>
        <v>2616954.3595630219</v>
      </c>
      <c r="K99" s="21"/>
      <c r="L99" s="21"/>
      <c r="M99" s="21"/>
      <c r="N99" s="9">
        <f t="shared" ref="N99:AF99" si="111">N50/((1+$B$58)^($A50-$B$59))</f>
        <v>343571.02689578349</v>
      </c>
      <c r="O99" s="9">
        <f t="shared" si="111"/>
        <v>736606.08040257299</v>
      </c>
      <c r="P99" s="9">
        <f t="shared" si="111"/>
        <v>30322.098078216997</v>
      </c>
      <c r="Q99" s="9">
        <f t="shared" si="111"/>
        <v>1110499.2053765734</v>
      </c>
      <c r="R99" s="9">
        <f t="shared" si="111"/>
        <v>522.99206709287796</v>
      </c>
      <c r="S99" s="9">
        <f t="shared" si="111"/>
        <v>12992.572430339036</v>
      </c>
      <c r="T99" s="9">
        <f t="shared" si="111"/>
        <v>9094.9764047565186</v>
      </c>
      <c r="U99" s="9">
        <f t="shared" si="111"/>
        <v>22610.540902188433</v>
      </c>
      <c r="V99" s="9">
        <f t="shared" si="111"/>
        <v>20622.532892053783</v>
      </c>
      <c r="W99" s="9">
        <f t="shared" si="111"/>
        <v>2084.7573959437796</v>
      </c>
      <c r="X99" s="21">
        <f t="shared" si="111"/>
        <v>170831.4433386669</v>
      </c>
      <c r="Y99" s="21">
        <f t="shared" si="111"/>
        <v>-120736.57081234572</v>
      </c>
      <c r="Z99" s="21">
        <f t="shared" si="111"/>
        <v>49770.05997259789</v>
      </c>
      <c r="AA99" s="21">
        <f t="shared" si="111"/>
        <v>37481.552628092577</v>
      </c>
      <c r="AB99" s="21">
        <f t="shared" si="111"/>
        <v>26090.482634505413</v>
      </c>
      <c r="AC99" s="21">
        <f t="shared" si="111"/>
        <v>63549.151636258131</v>
      </c>
      <c r="AD99" s="21">
        <f t="shared" si="111"/>
        <v>208235.15227961561</v>
      </c>
      <c r="AE99" s="21">
        <f t="shared" si="111"/>
        <v>-94732.028283148597</v>
      </c>
      <c r="AF99" s="21">
        <f t="shared" si="111"/>
        <v>113594.15247569121</v>
      </c>
      <c r="AG99" s="21">
        <f>AG50/((1+$B$58)^($A50-$B$59))</f>
        <v>3840745.3949120203</v>
      </c>
      <c r="AH99" s="21">
        <f>AH50/((1+$B$58)^($A50-$B$59))</f>
        <v>74.343673041476919</v>
      </c>
      <c r="AI99" s="21">
        <f>AI50/((1+$B$58)^($A50-$B$59))</f>
        <v>2.1224985118667075</v>
      </c>
      <c r="AJ99" s="21">
        <f>AJ50/((1+$B$58)^($A50-$B$59))</f>
        <v>80735.289156192026</v>
      </c>
      <c r="AK99" s="21">
        <f>AK50/((1+$B$58)^($A50-$B$59))</f>
        <v>6150.4103235652256</v>
      </c>
      <c r="AL99" s="21">
        <f>AL50/((1+$B$58)^($A50-$B$59))</f>
        <v>75784.694911937535</v>
      </c>
      <c r="AN99" s="21">
        <f>AN50/((1+$B$58)^($A50-$B$59))</f>
        <v>706.99252429493299</v>
      </c>
    </row>
    <row r="100" spans="1:40" x14ac:dyDescent="0.2">
      <c r="A100" s="8">
        <f t="shared" si="108"/>
        <v>2049</v>
      </c>
      <c r="E100">
        <f>E51/((1+$B$58)^($A51-$B$59))</f>
        <v>0</v>
      </c>
      <c r="F100">
        <f>F51/((1+$B$58)^($A51-$B$59))</f>
        <v>0</v>
      </c>
      <c r="G100">
        <f>G51/((1+$B$58)^($A51-$B$59))</f>
        <v>0</v>
      </c>
      <c r="H100" s="21">
        <f>H51/((1+$B$58)^($A51-$B$59))</f>
        <v>2258519.5718807331</v>
      </c>
      <c r="I100" s="21">
        <f>I51/((1+$B$58)^($A51-$B$59))</f>
        <v>179415.24454261994</v>
      </c>
      <c r="J100" s="21">
        <f>J51/((1+$B$58)^($A51-$B$59))</f>
        <v>2437603.9552020873</v>
      </c>
      <c r="K100" s="21"/>
      <c r="L100" s="21"/>
      <c r="M100" s="21"/>
      <c r="N100" s="9">
        <f t="shared" ref="N100:AF100" si="112">N51/((1+$B$58)^($A51-$B$59))</f>
        <v>319159.47198090563</v>
      </c>
      <c r="O100" s="9">
        <f t="shared" si="112"/>
        <v>683148.74775680632</v>
      </c>
      <c r="P100" s="9">
        <f t="shared" si="112"/>
        <v>28048.40337106392</v>
      </c>
      <c r="Q100" s="9">
        <f t="shared" si="112"/>
        <v>1030356.6231087758</v>
      </c>
      <c r="R100" s="9">
        <f t="shared" si="112"/>
        <v>486.89251466591389</v>
      </c>
      <c r="S100" s="9">
        <f t="shared" si="112"/>
        <v>12029.385443183655</v>
      </c>
      <c r="T100" s="9">
        <f t="shared" si="112"/>
        <v>8399.8762050987807</v>
      </c>
      <c r="U100" s="9">
        <f t="shared" si="112"/>
        <v>20916.154162948351</v>
      </c>
      <c r="V100" s="9">
        <f t="shared" si="112"/>
        <v>19050.72796264146</v>
      </c>
      <c r="W100" s="9">
        <f t="shared" si="112"/>
        <v>1954.9069121567395</v>
      </c>
      <c r="X100" s="21">
        <f t="shared" si="112"/>
        <v>158566.07447270871</v>
      </c>
      <c r="Y100" s="21">
        <f t="shared" si="112"/>
        <v>-118572.68246287711</v>
      </c>
      <c r="Z100" s="21">
        <f t="shared" si="112"/>
        <v>39683.838534968527</v>
      </c>
      <c r="AA100" s="21">
        <f t="shared" si="112"/>
        <v>35273.73931839523</v>
      </c>
      <c r="AB100" s="21">
        <f t="shared" si="112"/>
        <v>24618.880863779334</v>
      </c>
      <c r="AC100" s="21">
        <f t="shared" si="112"/>
        <v>59870.760693880038</v>
      </c>
      <c r="AD100" s="21">
        <f t="shared" si="112"/>
        <v>193764.81630392038</v>
      </c>
      <c r="AE100" s="21">
        <f t="shared" si="112"/>
        <v>-94038.362612410187</v>
      </c>
      <c r="AF100" s="21">
        <f t="shared" si="112"/>
        <v>99819.172602797917</v>
      </c>
      <c r="AG100" s="21">
        <f>AG51/((1+$B$58)^($A51-$B$59))</f>
        <v>3567500.6746099778</v>
      </c>
      <c r="AH100" s="21">
        <f>AH51/((1+$B$58)^($A51-$B$59))</f>
        <v>69.946421528961352</v>
      </c>
      <c r="AI100" s="21">
        <f>AI51/((1+$B$58)^($A51-$B$59))</f>
        <v>1.9770751131765767</v>
      </c>
      <c r="AJ100" s="21">
        <f>AJ51/((1+$B$58)^($A51-$B$59))</f>
        <v>75130.141698458028</v>
      </c>
      <c r="AK100" s="21">
        <f>AK51/((1+$B$58)^($A51-$B$59))</f>
        <v>5800.2917338617508</v>
      </c>
      <c r="AL100" s="21">
        <f>AL51/((1+$B$58)^($A51-$B$59))</f>
        <v>70505.375475742403</v>
      </c>
      <c r="AN100" s="21">
        <f>AN51/((1+$B$58)^($A51-$B$59))</f>
        <v>656.63045737709183</v>
      </c>
    </row>
    <row r="101" spans="1:40" x14ac:dyDescent="0.2">
      <c r="A101" s="8">
        <f t="shared" si="108"/>
        <v>2050</v>
      </c>
      <c r="E101">
        <f>E52/((1+$B$58)^($A52-$B$59))</f>
        <v>0</v>
      </c>
      <c r="F101">
        <f>F52/((1+$B$58)^($A52-$B$59))</f>
        <v>0</v>
      </c>
      <c r="G101">
        <f>G52/((1+$B$58)^($A52-$B$59))</f>
        <v>0</v>
      </c>
      <c r="H101" s="21">
        <f>H52/((1+$B$58)^($A52-$B$59))</f>
        <v>2101647.9721411332</v>
      </c>
      <c r="I101" s="21">
        <f>I52/((1+$B$58)^($A52-$B$59))</f>
        <v>169188.32404842961</v>
      </c>
      <c r="J101" s="21">
        <f>J52/((1+$B$58)^($A52-$B$59))</f>
        <v>2270519.7873783251</v>
      </c>
      <c r="K101" s="21"/>
      <c r="L101" s="21"/>
      <c r="M101" s="21"/>
      <c r="N101" s="9">
        <f t="shared" ref="N101:AF101" si="113">N52/((1+$B$58)^($A52-$B$59))</f>
        <v>296471.51990859857</v>
      </c>
      <c r="O101" s="9">
        <f t="shared" si="113"/>
        <v>633533.269103845</v>
      </c>
      <c r="P101" s="9">
        <f t="shared" si="113"/>
        <v>25942.427404891067</v>
      </c>
      <c r="Q101" s="9">
        <f t="shared" si="113"/>
        <v>955947.21641733474</v>
      </c>
      <c r="R101" s="9">
        <f t="shared" si="113"/>
        <v>453.27794068667799</v>
      </c>
      <c r="S101" s="9">
        <f t="shared" si="113"/>
        <v>11136.616663528677</v>
      </c>
      <c r="T101" s="9">
        <f t="shared" si="113"/>
        <v>7756.7985624551238</v>
      </c>
      <c r="U101" s="9">
        <f t="shared" si="113"/>
        <v>19346.69316667048</v>
      </c>
      <c r="V101" s="9">
        <f t="shared" si="113"/>
        <v>17596.318410340584</v>
      </c>
      <c r="W101" s="9">
        <f t="shared" si="113"/>
        <v>1833.1237628366168</v>
      </c>
      <c r="X101" s="21">
        <f t="shared" si="113"/>
        <v>147174.38731149421</v>
      </c>
      <c r="Y101" s="21">
        <f t="shared" si="113"/>
        <v>-116175.18530719825</v>
      </c>
      <c r="Z101" s="21">
        <f t="shared" si="113"/>
        <v>30704.301242234913</v>
      </c>
      <c r="AA101" s="21">
        <f t="shared" si="113"/>
        <v>33194.383363851164</v>
      </c>
      <c r="AB101" s="21">
        <f t="shared" si="113"/>
        <v>23228.161773065203</v>
      </c>
      <c r="AC101" s="21">
        <f t="shared" si="113"/>
        <v>56401.673725779663</v>
      </c>
      <c r="AD101" s="21">
        <f t="shared" si="113"/>
        <v>180296.58014741371</v>
      </c>
      <c r="AE101" s="21">
        <f t="shared" si="113"/>
        <v>-93030.018086653145</v>
      </c>
      <c r="AF101" s="21">
        <f t="shared" si="113"/>
        <v>87360.360637869075</v>
      </c>
      <c r="AG101" s="21">
        <f>AG52/((1+$B$58)^($A52-$B$59))</f>
        <v>3313569.7866655006</v>
      </c>
      <c r="AH101" s="21">
        <f>AH52/((1+$B$58)^($A52-$B$59))</f>
        <v>65.806331583981418</v>
      </c>
      <c r="AI101" s="21">
        <f>AI52/((1+$B$58)^($A52-$B$59))</f>
        <v>1.8415951002979876</v>
      </c>
      <c r="AJ101" s="21">
        <f>AJ52/((1+$B$58)^($A52-$B$59))</f>
        <v>69912.843111632566</v>
      </c>
      <c r="AK101" s="21">
        <f>AK52/((1+$B$58)^($A52-$B$59))</f>
        <v>5469.6602208917093</v>
      </c>
      <c r="AL101" s="21">
        <f>AL52/((1+$B$58)^($A52-$B$59))</f>
        <v>65592.461006333484</v>
      </c>
      <c r="AN101" s="21">
        <f>AN52/((1+$B$58)^($A52-$B$59))</f>
        <v>609.83199798414148</v>
      </c>
    </row>
    <row r="102" spans="1:40" x14ac:dyDescent="0.2">
      <c r="A102" s="8">
        <f t="shared" si="108"/>
        <v>2051</v>
      </c>
      <c r="E102">
        <f>E53/((1+$B$58)^($A53-$B$59))</f>
        <v>0</v>
      </c>
      <c r="F102">
        <f>F53/((1+$B$58)^($A53-$B$59))</f>
        <v>0</v>
      </c>
      <c r="G102">
        <f>G53/((1+$B$58)^($A53-$B$59))</f>
        <v>0</v>
      </c>
      <c r="H102" s="21">
        <f>H53/((1+$B$58)^($A53-$B$59))</f>
        <v>1955635.5039752754</v>
      </c>
      <c r="I102" s="21">
        <f>I53/((1+$B$58)^($A53-$B$59))</f>
        <v>159531.63500831468</v>
      </c>
      <c r="J102" s="21">
        <f>J53/((1+$B$58)^($A53-$B$59))</f>
        <v>2114864.5207332773</v>
      </c>
      <c r="K102" s="21"/>
      <c r="L102" s="21"/>
      <c r="M102" s="21"/>
      <c r="N102" s="9">
        <f t="shared" ref="N102:AF102" si="114">N53/((1+$B$58)^($A53-$B$59))</f>
        <v>275386.13033758011</v>
      </c>
      <c r="O102" s="9">
        <f t="shared" si="114"/>
        <v>587485.76131140045</v>
      </c>
      <c r="P102" s="9">
        <f t="shared" si="114"/>
        <v>23991.95674329895</v>
      </c>
      <c r="Q102" s="9">
        <f t="shared" si="114"/>
        <v>886863.84839227935</v>
      </c>
      <c r="R102" s="9">
        <f t="shared" si="114"/>
        <v>421.97770844927697</v>
      </c>
      <c r="S102" s="9">
        <f t="shared" si="114"/>
        <v>10309.174789735102</v>
      </c>
      <c r="T102" s="9">
        <f t="shared" si="114"/>
        <v>7161.91171155139</v>
      </c>
      <c r="U102" s="9">
        <f t="shared" si="114"/>
        <v>17893.064209735767</v>
      </c>
      <c r="V102" s="9">
        <f t="shared" si="114"/>
        <v>16250.671181314874</v>
      </c>
      <c r="W102" s="9">
        <f t="shared" si="114"/>
        <v>1718.9081494572636</v>
      </c>
      <c r="X102" s="21">
        <f t="shared" si="114"/>
        <v>136594.56229704688</v>
      </c>
      <c r="Y102" s="21">
        <f t="shared" si="114"/>
        <v>-113583.90610055655</v>
      </c>
      <c r="Z102" s="21">
        <f t="shared" si="114"/>
        <v>22729.815812223074</v>
      </c>
      <c r="AA102" s="21">
        <f t="shared" si="114"/>
        <v>31236.126369330319</v>
      </c>
      <c r="AB102" s="21">
        <f t="shared" si="114"/>
        <v>21914.040816298548</v>
      </c>
      <c r="AC102" s="21">
        <f t="shared" si="114"/>
        <v>53130.248125852435</v>
      </c>
      <c r="AD102" s="21">
        <f t="shared" si="114"/>
        <v>167761.25880997904</v>
      </c>
      <c r="AE102" s="21">
        <f t="shared" si="114"/>
        <v>-91751.136425039367</v>
      </c>
      <c r="AF102" s="21">
        <f t="shared" si="114"/>
        <v>76104.462540171138</v>
      </c>
      <c r="AG102" s="21">
        <f>AG53/((1+$B$58)^($A53-$B$59))</f>
        <v>3077595.1339454921</v>
      </c>
      <c r="AH102" s="21">
        <f>AH53/((1+$B$58)^($A53-$B$59))</f>
        <v>61.90857547450338</v>
      </c>
      <c r="AI102" s="21">
        <f>AI53/((1+$B$58)^($A53-$B$59))</f>
        <v>1.7153798597791226</v>
      </c>
      <c r="AJ102" s="21">
        <f>AJ53/((1+$B$58)^($A53-$B$59))</f>
        <v>65056.636003524916</v>
      </c>
      <c r="AK102" s="21">
        <f>AK53/((1+$B$58)^($A53-$B$59))</f>
        <v>5157.4645286457417</v>
      </c>
      <c r="AL102" s="21">
        <f>AL53/((1+$B$58)^($A53-$B$59))</f>
        <v>61020.605361002068</v>
      </c>
      <c r="AN102" s="21">
        <f>AN53/((1+$B$58)^($A53-$B$59))</f>
        <v>566.34642179139746</v>
      </c>
    </row>
    <row r="103" spans="1:40" x14ac:dyDescent="0.2">
      <c r="A103" s="8">
        <f t="shared" si="108"/>
        <v>2052</v>
      </c>
      <c r="E103">
        <f>E54/((1+$B$58)^($A54-$B$59))</f>
        <v>0</v>
      </c>
      <c r="F103">
        <f>F54/((1+$B$58)^($A54-$B$59))</f>
        <v>0</v>
      </c>
      <c r="G103">
        <f>G54/((1+$B$58)^($A54-$B$59))</f>
        <v>0</v>
      </c>
      <c r="H103" s="21">
        <f>H54/((1+$B$58)^($A54-$B$59))</f>
        <v>1819732.733309421</v>
      </c>
      <c r="I103" s="21">
        <f>I54/((1+$B$58)^($A54-$B$59))</f>
        <v>150414.33738262189</v>
      </c>
      <c r="J103" s="21">
        <f>J54/((1+$B$58)^($A54-$B$59))</f>
        <v>1969857.8801562474</v>
      </c>
      <c r="K103" s="21"/>
      <c r="L103" s="21"/>
      <c r="M103" s="21"/>
      <c r="N103" s="9">
        <f t="shared" ref="N103:AF103" si="115">N54/((1+$B$58)^($A54-$B$59))</f>
        <v>255790.72321934029</v>
      </c>
      <c r="O103" s="9">
        <f t="shared" si="115"/>
        <v>544751.73386544827</v>
      </c>
      <c r="P103" s="9">
        <f t="shared" si="115"/>
        <v>22185.658158589122</v>
      </c>
      <c r="Q103" s="9">
        <f t="shared" si="115"/>
        <v>822728.11524337775</v>
      </c>
      <c r="R103" s="9">
        <f t="shared" si="115"/>
        <v>392.83287221134998</v>
      </c>
      <c r="S103" s="9">
        <f t="shared" si="115"/>
        <v>9542.3332924311635</v>
      </c>
      <c r="T103" s="9">
        <f t="shared" si="115"/>
        <v>6611.6625908505976</v>
      </c>
      <c r="U103" s="9">
        <f t="shared" si="115"/>
        <v>16546.828755493108</v>
      </c>
      <c r="V103" s="9">
        <f t="shared" si="115"/>
        <v>15005.780345596333</v>
      </c>
      <c r="W103" s="9">
        <f t="shared" si="115"/>
        <v>1611.7911407126621</v>
      </c>
      <c r="X103" s="21">
        <f t="shared" si="115"/>
        <v>126769.12918524416</v>
      </c>
      <c r="Y103" s="21">
        <f t="shared" si="115"/>
        <v>-110834.46043147238</v>
      </c>
      <c r="Z103" s="21">
        <f t="shared" si="115"/>
        <v>15667.311202657404</v>
      </c>
      <c r="AA103" s="21">
        <f t="shared" si="115"/>
        <v>29392.022942192074</v>
      </c>
      <c r="AB103" s="21">
        <f t="shared" si="115"/>
        <v>20672.447876507722</v>
      </c>
      <c r="AC103" s="21">
        <f t="shared" si="115"/>
        <v>50045.46883006773</v>
      </c>
      <c r="AD103" s="21">
        <f t="shared" si="115"/>
        <v>156094.43069782638</v>
      </c>
      <c r="AE103" s="21">
        <f t="shared" si="115"/>
        <v>-90241.430572915604</v>
      </c>
      <c r="AF103" s="21">
        <f t="shared" si="115"/>
        <v>65947.40955375765</v>
      </c>
      <c r="AG103" s="21">
        <f>AG54/((1+$B$58)^($A54-$B$59))</f>
        <v>2858314.0885473425</v>
      </c>
      <c r="AH103" s="21">
        <f>AH54/((1+$B$58)^($A54-$B$59))</f>
        <v>58.239164932706622</v>
      </c>
      <c r="AI103" s="21">
        <f>AI54/((1+$B$58)^($A54-$B$59))</f>
        <v>1.5977970125157956</v>
      </c>
      <c r="AJ103" s="21">
        <f>AJ54/((1+$B$58)^($A54-$B$59))</f>
        <v>60536.604014246448</v>
      </c>
      <c r="AK103" s="21">
        <f>AK54/((1+$B$58)^($A54-$B$59))</f>
        <v>4862.7075468688781</v>
      </c>
      <c r="AL103" s="21">
        <f>AL54/((1+$B$58)^($A54-$B$59))</f>
        <v>56766.210556564707</v>
      </c>
      <c r="AN103" s="21">
        <f>AN54/((1+$B$58)^($A54-$B$59))</f>
        <v>525.94055782116254</v>
      </c>
    </row>
    <row r="104" spans="1:40" x14ac:dyDescent="0.2">
      <c r="A104" s="8">
        <f t="shared" si="108"/>
        <v>2053</v>
      </c>
      <c r="E104">
        <f>E55/((1+$B$58)^($A55-$B$59))</f>
        <v>0</v>
      </c>
      <c r="F104">
        <f>F55/((1+$B$58)^($A55-$B$59))</f>
        <v>0</v>
      </c>
      <c r="G104">
        <f>G55/((1+$B$58)^($A55-$B$59))</f>
        <v>0</v>
      </c>
      <c r="H104" s="21">
        <f>H55/((1+$B$58)^($A55-$B$59))</f>
        <v>1693241.8074127745</v>
      </c>
      <c r="I104" s="21">
        <f>I55/((1+$B$58)^($A55-$B$59))</f>
        <v>141807.18577211647</v>
      </c>
      <c r="J104" s="21">
        <f>J55/((1+$B$58)^($A55-$B$59))</f>
        <v>1834772.768627035</v>
      </c>
      <c r="K104" s="21"/>
      <c r="L104" s="21"/>
      <c r="M104" s="21"/>
      <c r="N104" s="9">
        <f t="shared" ref="N104:AF104" si="116">N55/((1+$B$58)^($A55-$B$59))</f>
        <v>237580.58987842451</v>
      </c>
      <c r="O104" s="9">
        <f t="shared" si="116"/>
        <v>505094.72369696829</v>
      </c>
      <c r="P104" s="9">
        <f t="shared" si="116"/>
        <v>20513.015735943558</v>
      </c>
      <c r="Q104" s="9">
        <f t="shared" si="116"/>
        <v>763188.32931133627</v>
      </c>
      <c r="R104" s="9">
        <f t="shared" si="116"/>
        <v>365.69537783475585</v>
      </c>
      <c r="S104" s="9">
        <f t="shared" si="116"/>
        <v>8831.704477305957</v>
      </c>
      <c r="T104" s="9">
        <f t="shared" si="116"/>
        <v>6102.7567760231368</v>
      </c>
      <c r="U104" s="9">
        <f t="shared" si="116"/>
        <v>15300.156631163851</v>
      </c>
      <c r="V104" s="9">
        <f t="shared" si="116"/>
        <v>13854.221991668512</v>
      </c>
      <c r="W104" s="9">
        <f t="shared" si="116"/>
        <v>1511.3327728778354</v>
      </c>
      <c r="X104" s="21">
        <f t="shared" si="116"/>
        <v>117644.66255513641</v>
      </c>
      <c r="Y104" s="21">
        <f t="shared" si="116"/>
        <v>-107958.63326298748</v>
      </c>
      <c r="Z104" s="21">
        <f t="shared" si="116"/>
        <v>9431.592419830351</v>
      </c>
      <c r="AA104" s="21">
        <f t="shared" si="116"/>
        <v>27655.518147402159</v>
      </c>
      <c r="AB104" s="21">
        <f t="shared" si="116"/>
        <v>19499.517546884425</v>
      </c>
      <c r="AC104" s="21">
        <f t="shared" si="116"/>
        <v>47136.916036765229</v>
      </c>
      <c r="AD104" s="21">
        <f t="shared" si="116"/>
        <v>145236.11047547331</v>
      </c>
      <c r="AE104" s="21">
        <f t="shared" si="116"/>
        <v>-88536.575247619927</v>
      </c>
      <c r="AF104" s="21">
        <f t="shared" si="116"/>
        <v>56793.60110478667</v>
      </c>
      <c r="AG104" s="21">
        <f>AG55/((1+$B$58)^($A55-$B$59))</f>
        <v>2654552.3762300825</v>
      </c>
      <c r="AH104" s="21">
        <f>AH55/((1+$B$58)^($A55-$B$59))</f>
        <v>54.784904779010205</v>
      </c>
      <c r="AI104" s="21">
        <f>AI55/((1+$B$58)^($A55-$B$59))</f>
        <v>1.4882572687611846</v>
      </c>
      <c r="AJ104" s="21">
        <f>AJ55/((1+$B$58)^($A55-$B$59))</f>
        <v>56329.545451098333</v>
      </c>
      <c r="AK104" s="21">
        <f>AK55/((1+$B$58)^($A55-$B$59))</f>
        <v>4584.443725787105</v>
      </c>
      <c r="AL104" s="21">
        <f>AL55/((1+$B$58)^($A55-$B$59))</f>
        <v>52807.306515893455</v>
      </c>
      <c r="AN104" s="21">
        <f>AN55/((1+$B$58)^($A55-$B$59))</f>
        <v>488.39756480556417</v>
      </c>
    </row>
    <row r="105" spans="1:40" x14ac:dyDescent="0.2">
      <c r="A105" s="8">
        <f t="shared" si="108"/>
        <v>2054</v>
      </c>
      <c r="E105">
        <f>E56/((1+$B$58)^($A56-$B$59))</f>
        <v>0</v>
      </c>
      <c r="F105">
        <f>F56/((1+$B$58)^($A56-$B$59))</f>
        <v>0</v>
      </c>
      <c r="G105">
        <f>G56/((1+$B$58)^($A56-$B$59))</f>
        <v>0</v>
      </c>
      <c r="H105" s="21">
        <f>H56/((1+$B$58)^($A56-$B$59))</f>
        <v>1575512.9134019706</v>
      </c>
      <c r="I105" s="21">
        <f>I56/((1+$B$58)^($A56-$B$59))</f>
        <v>133682.45276417799</v>
      </c>
      <c r="J105" s="21">
        <f>J56/((1+$B$58)^($A56-$B$59))</f>
        <v>1708931.6487951851</v>
      </c>
      <c r="K105" s="21"/>
      <c r="L105" s="21"/>
      <c r="M105" s="21"/>
      <c r="N105" s="9">
        <f t="shared" ref="N105:AF105" si="117">N56/((1+$B$58)^($A56-$B$59))</f>
        <v>220658.34493884887</v>
      </c>
      <c r="O105" s="9">
        <f t="shared" si="117"/>
        <v>468295.0256319886</v>
      </c>
      <c r="P105" s="9">
        <f t="shared" si="117"/>
        <v>18964.272439802673</v>
      </c>
      <c r="Q105" s="9">
        <f t="shared" si="117"/>
        <v>707917.64301064017</v>
      </c>
      <c r="R105" s="9">
        <f t="shared" si="117"/>
        <v>340.42731797976029</v>
      </c>
      <c r="S105" s="9">
        <f t="shared" si="117"/>
        <v>8173.2153803856945</v>
      </c>
      <c r="T105" s="9">
        <f t="shared" si="117"/>
        <v>5632.1398461340859</v>
      </c>
      <c r="U105" s="9">
        <f t="shared" si="117"/>
        <v>14145.782544499541</v>
      </c>
      <c r="V105" s="9">
        <f t="shared" si="117"/>
        <v>12789.112338697076</v>
      </c>
      <c r="W105" s="9">
        <f t="shared" si="117"/>
        <v>1417.1202666135953</v>
      </c>
      <c r="X105" s="21">
        <f t="shared" si="117"/>
        <v>109171.49854375729</v>
      </c>
      <c r="Y105" s="21">
        <f t="shared" si="117"/>
        <v>-104984.7277066301</v>
      </c>
      <c r="Z105" s="21">
        <f t="shared" si="117"/>
        <v>3944.7083376535479</v>
      </c>
      <c r="AA105" s="21">
        <f t="shared" si="117"/>
        <v>26020.426144858535</v>
      </c>
      <c r="AB105" s="21">
        <f t="shared" si="117"/>
        <v>18391.57976576552</v>
      </c>
      <c r="AC105" s="21">
        <f t="shared" si="117"/>
        <v>44394.734464678018</v>
      </c>
      <c r="AD105" s="21">
        <f t="shared" si="117"/>
        <v>135130.44433547603</v>
      </c>
      <c r="AE105" s="21">
        <f t="shared" si="117"/>
        <v>-86668.565339323104</v>
      </c>
      <c r="AF105" s="21">
        <f t="shared" si="117"/>
        <v>48555.242213718062</v>
      </c>
      <c r="AG105" s="21">
        <f>AG56/((1+$B$58)^($A56-$B$59))</f>
        <v>2465217.9199799397</v>
      </c>
      <c r="AH105" s="21">
        <f>AH56/((1+$B$58)^($A56-$B$59))</f>
        <v>51.533349021202923</v>
      </c>
      <c r="AI105" s="21">
        <f>AI56/((1+$B$58)^($A56-$B$59))</f>
        <v>1.3862114967535499</v>
      </c>
      <c r="AJ105" s="21">
        <f>AJ56/((1+$B$58)^($A56-$B$59))</f>
        <v>52413.855577870541</v>
      </c>
      <c r="AK105" s="21">
        <f>AK56/((1+$B$58)^($A56-$B$59))</f>
        <v>4321.7765973583082</v>
      </c>
      <c r="AL105" s="21">
        <f>AL56/((1+$B$58)^($A56-$B$59))</f>
        <v>49123.439066684667</v>
      </c>
      <c r="AN105" s="21">
        <f>AN56/((1+$B$58)^($A56-$B$59))</f>
        <v>453.51579252576187</v>
      </c>
    </row>
    <row r="106" spans="1:40" x14ac:dyDescent="0.2">
      <c r="H106" s="21"/>
      <c r="I106" s="21"/>
      <c r="J106" s="21"/>
      <c r="K106" s="21"/>
      <c r="L106" s="21"/>
      <c r="M106" s="21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</row>
    <row r="107" spans="1:40" x14ac:dyDescent="0.2">
      <c r="A107" t="s">
        <v>28</v>
      </c>
      <c r="E107" s="21">
        <f t="shared" ref="E107:G107" si="118">SUM(E69:E93)</f>
        <v>0</v>
      </c>
      <c r="F107" s="21">
        <f t="shared" si="118"/>
        <v>0</v>
      </c>
      <c r="G107" s="21">
        <f t="shared" si="118"/>
        <v>0</v>
      </c>
      <c r="H107" s="21">
        <f>SUM(H70:H94)</f>
        <v>234159589.28403664</v>
      </c>
      <c r="I107" s="21">
        <f>SUM(I70:I94)</f>
        <v>13752963.592778133</v>
      </c>
      <c r="J107" s="21">
        <f>SUM(J70:J94)</f>
        <v>247896969.16954663</v>
      </c>
      <c r="K107" s="21"/>
      <c r="L107" s="21"/>
      <c r="M107" s="21"/>
      <c r="N107" s="21">
        <f>SUM(N70:N94)</f>
        <v>34217777.63535887</v>
      </c>
      <c r="O107" s="21">
        <f>SUM(O70:O94)</f>
        <v>75525857.657384366</v>
      </c>
      <c r="P107" s="21">
        <f>SUM(P70:P94)</f>
        <v>3250355.365844727</v>
      </c>
      <c r="Q107" s="21">
        <f>SUM(Q70:Q94)</f>
        <v>112993990.65858799</v>
      </c>
      <c r="R107" s="21">
        <f>SUM(R70:R94)</f>
        <v>50037.927318013652</v>
      </c>
      <c r="S107" s="21">
        <f>SUM(S70:S94)</f>
        <v>1371358.708249843</v>
      </c>
      <c r="T107" s="21">
        <f>SUM(T70:T94)</f>
        <v>1000277.5670953108</v>
      </c>
      <c r="U107" s="21">
        <f>SUM(U70:U94)</f>
        <v>2421674.2026631669</v>
      </c>
      <c r="V107" s="21">
        <f>SUM(V70:V94)</f>
        <v>2259764.0798048517</v>
      </c>
      <c r="W107" s="21">
        <f>SUM(W70:W94)</f>
        <v>172308.05643050894</v>
      </c>
      <c r="X107" s="21">
        <f>SUM(X70:X94)</f>
        <v>17260050.625345342</v>
      </c>
      <c r="Y107" s="21">
        <f>SUM(Y70:Y94)</f>
        <v>372756.59620696184</v>
      </c>
      <c r="Z107" s="21">
        <f>SUM(Z70:Z94)</f>
        <v>17615570.324916095</v>
      </c>
      <c r="AA107" s="21">
        <f>SUM(AA70:AA94)</f>
        <v>2852938.4863084117</v>
      </c>
      <c r="AB107" s="21">
        <f>SUM(AB70:AB94)</f>
        <v>1859827.3774671894</v>
      </c>
      <c r="AC107" s="21">
        <f>SUM(AC70:AC94)</f>
        <v>4711649.8488612836</v>
      </c>
      <c r="AD107" s="21">
        <f>SUM(AD70:AD94)</f>
        <v>20110425.059623901</v>
      </c>
      <c r="AE107" s="21">
        <f>SUM(AE70:AE94)</f>
        <v>2233160.7681300878</v>
      </c>
      <c r="AF107" s="21">
        <f>SUM(AF70:AF94)</f>
        <v>22336884.753766678</v>
      </c>
      <c r="AG107" s="21">
        <f>SUM(AG70:AG94)</f>
        <v>383194322.92548519</v>
      </c>
      <c r="AH107" s="21">
        <f>SUM(AH70:AH94)</f>
        <v>5693.7324344993031</v>
      </c>
      <c r="AI107" s="21">
        <f>SUM(AI70:AI94)</f>
        <v>200.9812859249549</v>
      </c>
      <c r="AJ107" s="21">
        <f>SUM(AJ70:AJ94)</f>
        <v>7787049.9689493887</v>
      </c>
      <c r="AK107" s="21">
        <f>SUM(AK70:AK94)</f>
        <v>444632.39044676995</v>
      </c>
      <c r="AL107" s="21">
        <f>SUM(AL70:AL94)</f>
        <v>7344099.6052412819</v>
      </c>
      <c r="AN107" s="21">
        <f>SUM(AN70:AN94)</f>
        <v>70660.962048863468</v>
      </c>
    </row>
    <row r="109" spans="1:40" ht="15.75" thickBot="1" x14ac:dyDescent="0.25"/>
    <row r="110" spans="1:40" ht="15.75" x14ac:dyDescent="0.25">
      <c r="A110" s="3" t="s">
        <v>31</v>
      </c>
      <c r="B110" s="4"/>
      <c r="D110" s="10"/>
    </row>
    <row r="111" spans="1:40" x14ac:dyDescent="0.2">
      <c r="A111" s="5" t="s">
        <v>29</v>
      </c>
      <c r="B111" s="91">
        <f>H107+I107</f>
        <v>247912552.87681478</v>
      </c>
    </row>
    <row r="112" spans="1:40" x14ac:dyDescent="0.2">
      <c r="A112" s="5" t="s">
        <v>30</v>
      </c>
      <c r="B112" s="91">
        <f>AF107</f>
        <v>22336884.753766678</v>
      </c>
    </row>
    <row r="113" spans="1:23" x14ac:dyDescent="0.2">
      <c r="A113" s="17" t="s">
        <v>33</v>
      </c>
      <c r="B113" s="91">
        <f>Q107</f>
        <v>112993990.65858799</v>
      </c>
    </row>
    <row r="114" spans="1:23" ht="15.75" thickBot="1" x14ac:dyDescent="0.25">
      <c r="A114" s="6" t="s">
        <v>28</v>
      </c>
      <c r="B114" s="92">
        <f>SUM(B111:B113)</f>
        <v>383243428.28916943</v>
      </c>
      <c r="D114" s="7"/>
    </row>
    <row r="116" spans="1:23" x14ac:dyDescent="0.2">
      <c r="A116" s="10" t="s">
        <v>169</v>
      </c>
    </row>
    <row r="119" spans="1:23" x14ac:dyDescent="0.2">
      <c r="B119" s="14"/>
    </row>
    <row r="121" spans="1:23" s="13" customFormat="1" x14ac:dyDescent="0.2">
      <c r="A121" s="11"/>
      <c r="B121" s="12"/>
      <c r="C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</sheetData>
  <phoneticPr fontId="8" type="noConversion"/>
  <pageMargins left="0.75" right="0.75" top="1" bottom="1" header="0.5" footer="0.5"/>
  <pageSetup paperSize="1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63"/>
  <sheetViews>
    <sheetView zoomScale="70" zoomScaleNormal="70" workbookViewId="0">
      <selection sqref="A1:F1048576"/>
    </sheetView>
  </sheetViews>
  <sheetFormatPr defaultRowHeight="15.75" x14ac:dyDescent="0.25"/>
  <cols>
    <col min="1" max="6" width="21.6640625" customWidth="1"/>
    <col min="7" max="8" width="8.88671875" style="26"/>
    <col min="9" max="9" width="10.21875" style="26" bestFit="1" customWidth="1"/>
    <col min="10" max="10" width="9.6640625" style="26" bestFit="1" customWidth="1"/>
    <col min="11" max="11" width="8.88671875" style="26"/>
    <col min="12" max="12" width="18.5546875" style="26" customWidth="1"/>
    <col min="13" max="47" width="8.88671875" style="26"/>
    <col min="48" max="48" width="11.5546875" style="26" bestFit="1" customWidth="1"/>
    <col min="49" max="16384" width="8.88671875" style="26"/>
  </cols>
  <sheetData>
    <row r="1" spans="1:48" x14ac:dyDescent="0.25">
      <c r="A1" t="s">
        <v>79</v>
      </c>
      <c r="J1" s="26" t="s">
        <v>112</v>
      </c>
      <c r="L1" s="26" t="s">
        <v>0</v>
      </c>
      <c r="M1" s="26" t="s">
        <v>1</v>
      </c>
      <c r="N1" s="26" t="s">
        <v>2</v>
      </c>
      <c r="O1" s="26" t="s">
        <v>3</v>
      </c>
      <c r="P1" s="26" t="s">
        <v>4</v>
      </c>
      <c r="Q1" s="26" t="s">
        <v>5</v>
      </c>
      <c r="R1" s="26" t="s">
        <v>69</v>
      </c>
      <c r="S1" s="26" t="s">
        <v>6</v>
      </c>
      <c r="T1" s="26" t="s">
        <v>7</v>
      </c>
      <c r="U1" s="26" t="s">
        <v>8</v>
      </c>
      <c r="V1" s="26" t="s">
        <v>9</v>
      </c>
      <c r="W1" s="26" t="s">
        <v>10</v>
      </c>
      <c r="X1" s="26" t="s">
        <v>11</v>
      </c>
      <c r="Y1" s="26" t="s">
        <v>12</v>
      </c>
      <c r="Z1" s="26" t="s">
        <v>13</v>
      </c>
      <c r="AA1" s="26" t="s">
        <v>14</v>
      </c>
      <c r="AB1" s="26" t="s">
        <v>15</v>
      </c>
      <c r="AC1" s="26" t="s">
        <v>16</v>
      </c>
      <c r="AD1" s="26" t="s">
        <v>17</v>
      </c>
      <c r="AE1" s="26" t="s">
        <v>18</v>
      </c>
      <c r="AF1" s="26" t="s">
        <v>19</v>
      </c>
      <c r="AG1" s="26" t="s">
        <v>20</v>
      </c>
      <c r="AH1" s="26" t="s">
        <v>21</v>
      </c>
      <c r="AI1" s="26" t="s">
        <v>22</v>
      </c>
      <c r="AJ1" s="26" t="s">
        <v>23</v>
      </c>
      <c r="AK1" s="26" t="s">
        <v>70</v>
      </c>
      <c r="AL1" s="26" t="s">
        <v>71</v>
      </c>
      <c r="AM1" s="26" t="s">
        <v>72</v>
      </c>
      <c r="AN1" s="26" t="s">
        <v>73</v>
      </c>
      <c r="AO1" s="26" t="s">
        <v>74</v>
      </c>
      <c r="AP1" s="26" t="s">
        <v>24</v>
      </c>
      <c r="AQ1" s="26" t="s">
        <v>105</v>
      </c>
      <c r="AR1" s="26" t="s">
        <v>75</v>
      </c>
      <c r="AS1" s="26" t="s">
        <v>76</v>
      </c>
      <c r="AT1" s="26" t="s">
        <v>113</v>
      </c>
      <c r="AU1" s="26" t="s">
        <v>114</v>
      </c>
      <c r="AV1" s="45" t="s">
        <v>140</v>
      </c>
    </row>
    <row r="2" spans="1:48" x14ac:dyDescent="0.25">
      <c r="A2" t="s">
        <v>80</v>
      </c>
      <c r="I2" s="26" t="s">
        <v>0</v>
      </c>
      <c r="J2" s="26">
        <f>B15+B36+B57</f>
        <v>54562526760</v>
      </c>
      <c r="L2" s="26">
        <f>J2</f>
        <v>54562526760</v>
      </c>
      <c r="M2" s="26">
        <f>J3</f>
        <v>2531248668</v>
      </c>
      <c r="N2" s="26">
        <f>J4</f>
        <v>57093775350</v>
      </c>
      <c r="O2" s="26">
        <f>J5</f>
        <v>0</v>
      </c>
      <c r="P2" s="26">
        <f>J6</f>
        <v>0</v>
      </c>
      <c r="Q2" s="26">
        <f>J7</f>
        <v>0</v>
      </c>
      <c r="R2" s="26">
        <f>J8</f>
        <v>49182772740</v>
      </c>
      <c r="S2" s="26">
        <f>J9</f>
        <v>1756001104</v>
      </c>
      <c r="T2" s="26">
        <f>J10</f>
        <v>50938773500</v>
      </c>
      <c r="U2" s="26">
        <f>J11</f>
        <v>457</v>
      </c>
      <c r="V2" s="26">
        <f>J12</f>
        <v>54716</v>
      </c>
      <c r="W2" s="26">
        <f>J13</f>
        <v>169861</v>
      </c>
      <c r="X2" s="26">
        <f>J14</f>
        <v>5508210682</v>
      </c>
      <c r="Y2" s="26">
        <f>J15</f>
        <v>15544682630</v>
      </c>
      <c r="Z2" s="26">
        <f>J16</f>
        <v>764372192</v>
      </c>
      <c r="AA2" s="26">
        <f>J17</f>
        <v>21817265504</v>
      </c>
      <c r="AB2" s="26">
        <f>J18</f>
        <v>3282407</v>
      </c>
      <c r="AC2" s="26">
        <f>J19</f>
        <v>119742533</v>
      </c>
      <c r="AD2" s="26">
        <f>J20</f>
        <v>109796959</v>
      </c>
      <c r="AE2" s="26">
        <f>J21</f>
        <v>232821899</v>
      </c>
      <c r="AF2" s="26">
        <f>J22</f>
        <v>224748790</v>
      </c>
      <c r="AG2" s="26">
        <f>J23</f>
        <v>8095170</v>
      </c>
      <c r="AH2" s="26">
        <f>J24</f>
        <v>7393476092</v>
      </c>
      <c r="AI2" s="26">
        <f>J25</f>
        <v>21279384860</v>
      </c>
      <c r="AJ2" s="26">
        <f>J26</f>
        <v>28672861150</v>
      </c>
      <c r="AK2" s="26">
        <f>J27</f>
        <v>1297708544</v>
      </c>
      <c r="AL2" s="26">
        <f>J28</f>
        <v>2278123712</v>
      </c>
      <c r="AM2" s="26">
        <f>J29</f>
        <v>3575832318</v>
      </c>
      <c r="AN2" s="26">
        <f>J30</f>
        <v>8691184832</v>
      </c>
      <c r="AO2" s="26">
        <f>J31</f>
        <v>23557508650</v>
      </c>
      <c r="AP2" s="26">
        <f>J32</f>
        <v>32248692940</v>
      </c>
      <c r="AQ2" s="26">
        <f>J33</f>
        <v>105004731400</v>
      </c>
      <c r="AR2" s="26">
        <f>J34</f>
        <v>165112</v>
      </c>
      <c r="AS2" s="26">
        <f>J35</f>
        <v>5876</v>
      </c>
      <c r="AT2" s="26">
        <f>J36</f>
        <v>1635500560</v>
      </c>
      <c r="AU2" s="26">
        <f>J37</f>
        <v>56773395</v>
      </c>
      <c r="AV2" s="26">
        <f>J38</f>
        <v>3172340578</v>
      </c>
    </row>
    <row r="3" spans="1:48" x14ac:dyDescent="0.25">
      <c r="A3" t="s">
        <v>81</v>
      </c>
      <c r="I3" s="26" t="s">
        <v>1</v>
      </c>
      <c r="J3" s="26">
        <f>D15+D36+D57</f>
        <v>2531248668</v>
      </c>
    </row>
    <row r="4" spans="1:48" x14ac:dyDescent="0.25">
      <c r="A4" t="s">
        <v>82</v>
      </c>
      <c r="B4" t="s">
        <v>83</v>
      </c>
      <c r="C4" t="s">
        <v>84</v>
      </c>
      <c r="D4" t="s">
        <v>85</v>
      </c>
      <c r="I4" s="26" t="s">
        <v>2</v>
      </c>
      <c r="J4" s="26">
        <f>F15+F36+F57</f>
        <v>57093775350</v>
      </c>
    </row>
    <row r="5" spans="1:48" x14ac:dyDescent="0.25">
      <c r="A5" t="s">
        <v>86</v>
      </c>
      <c r="B5">
        <v>186</v>
      </c>
      <c r="C5">
        <v>21841</v>
      </c>
      <c r="D5">
        <v>57902</v>
      </c>
      <c r="I5" s="26" t="s">
        <v>3</v>
      </c>
      <c r="J5" s="26">
        <f>B20+B41+B62</f>
        <v>0</v>
      </c>
    </row>
    <row r="6" spans="1:48" x14ac:dyDescent="0.25">
      <c r="A6" t="s">
        <v>87</v>
      </c>
      <c r="B6">
        <v>2239428350</v>
      </c>
      <c r="C6">
        <v>6204986880</v>
      </c>
      <c r="D6">
        <v>260558672</v>
      </c>
      <c r="I6" s="26" t="s">
        <v>4</v>
      </c>
      <c r="J6" s="26">
        <f>D20+D41+D62</f>
        <v>0</v>
      </c>
    </row>
    <row r="7" spans="1:48" x14ac:dyDescent="0.25">
      <c r="A7" t="s">
        <v>88</v>
      </c>
      <c r="B7">
        <v>2039999</v>
      </c>
      <c r="C7">
        <v>72809984</v>
      </c>
      <c r="D7">
        <v>60144320</v>
      </c>
      <c r="I7" s="26" t="s">
        <v>5</v>
      </c>
      <c r="J7" s="26">
        <f>F20+F41+F62</f>
        <v>0</v>
      </c>
    </row>
    <row r="8" spans="1:48" x14ac:dyDescent="0.25">
      <c r="A8" t="s">
        <v>79</v>
      </c>
      <c r="I8" s="26" t="s">
        <v>69</v>
      </c>
      <c r="J8" s="26">
        <f>B13+B34+B55</f>
        <v>49182772740</v>
      </c>
    </row>
    <row r="9" spans="1:48" x14ac:dyDescent="0.25">
      <c r="A9" t="s">
        <v>82</v>
      </c>
      <c r="B9" t="s">
        <v>89</v>
      </c>
      <c r="C9" t="s">
        <v>90</v>
      </c>
      <c r="D9" t="s">
        <v>91</v>
      </c>
      <c r="E9" t="s">
        <v>92</v>
      </c>
      <c r="F9" t="s">
        <v>28</v>
      </c>
      <c r="I9" s="26" t="s">
        <v>6</v>
      </c>
      <c r="J9" s="26">
        <f>D13+D34+D55</f>
        <v>1756001104</v>
      </c>
    </row>
    <row r="10" spans="1:48" x14ac:dyDescent="0.25">
      <c r="A10" t="s">
        <v>88</v>
      </c>
      <c r="B10">
        <v>129613136</v>
      </c>
      <c r="C10">
        <v>0</v>
      </c>
      <c r="D10">
        <v>5400669</v>
      </c>
      <c r="E10">
        <v>0</v>
      </c>
      <c r="F10">
        <v>135013808</v>
      </c>
      <c r="I10" s="26" t="s">
        <v>7</v>
      </c>
      <c r="J10" s="26">
        <f>F13+F34+F55</f>
        <v>50938773500</v>
      </c>
    </row>
    <row r="11" spans="1:48" x14ac:dyDescent="0.25">
      <c r="A11" t="s">
        <v>93</v>
      </c>
      <c r="B11">
        <v>58798</v>
      </c>
      <c r="C11">
        <v>0</v>
      </c>
      <c r="D11">
        <v>2901</v>
      </c>
      <c r="E11">
        <v>0</v>
      </c>
      <c r="F11">
        <v>61698</v>
      </c>
      <c r="I11" s="26" t="s">
        <v>8</v>
      </c>
      <c r="J11" s="26">
        <f>B5+B26+B47</f>
        <v>457</v>
      </c>
    </row>
    <row r="12" spans="1:48" x14ac:dyDescent="0.25">
      <c r="A12" t="s">
        <v>94</v>
      </c>
      <c r="B12">
        <v>821718656</v>
      </c>
      <c r="C12">
        <v>0</v>
      </c>
      <c r="D12">
        <v>39544012</v>
      </c>
      <c r="E12">
        <v>0</v>
      </c>
      <c r="F12">
        <v>861262656</v>
      </c>
      <c r="I12" s="26" t="s">
        <v>9</v>
      </c>
      <c r="J12" s="26">
        <f>C5+C26+C47</f>
        <v>54716</v>
      </c>
    </row>
    <row r="13" spans="1:48" x14ac:dyDescent="0.25">
      <c r="A13" t="s">
        <v>95</v>
      </c>
      <c r="B13">
        <v>24710723600</v>
      </c>
      <c r="C13">
        <v>0</v>
      </c>
      <c r="D13">
        <v>1223096320</v>
      </c>
      <c r="E13">
        <v>0</v>
      </c>
      <c r="F13">
        <v>25933819900</v>
      </c>
      <c r="I13" s="26" t="s">
        <v>10</v>
      </c>
      <c r="J13" s="26">
        <f>D5+D26+D47</f>
        <v>169861</v>
      </c>
    </row>
    <row r="14" spans="1:48" x14ac:dyDescent="0.25">
      <c r="A14" t="s">
        <v>96</v>
      </c>
      <c r="B14">
        <v>0</v>
      </c>
      <c r="C14">
        <v>0</v>
      </c>
      <c r="D14">
        <v>0</v>
      </c>
      <c r="E14">
        <v>0</v>
      </c>
      <c r="F14">
        <v>0</v>
      </c>
      <c r="I14" s="26" t="s">
        <v>11</v>
      </c>
      <c r="J14" s="26">
        <f>B6+B27+B48</f>
        <v>5508210682</v>
      </c>
    </row>
    <row r="15" spans="1:48" x14ac:dyDescent="0.25">
      <c r="A15" t="s">
        <v>97</v>
      </c>
      <c r="B15">
        <v>34599317500</v>
      </c>
      <c r="C15">
        <v>0</v>
      </c>
      <c r="D15">
        <v>1998671740</v>
      </c>
      <c r="E15">
        <v>0</v>
      </c>
      <c r="F15">
        <v>36597989400</v>
      </c>
      <c r="I15" s="26" t="s">
        <v>12</v>
      </c>
      <c r="J15" s="26">
        <f>C6+C27+C48</f>
        <v>15544682630</v>
      </c>
    </row>
    <row r="16" spans="1:48" x14ac:dyDescent="0.25">
      <c r="A16" t="s">
        <v>98</v>
      </c>
      <c r="B16">
        <v>1626660860</v>
      </c>
      <c r="C16">
        <v>0</v>
      </c>
      <c r="D16">
        <v>333753952</v>
      </c>
      <c r="E16">
        <v>0</v>
      </c>
      <c r="F16">
        <v>1960414850</v>
      </c>
      <c r="I16" s="26" t="s">
        <v>13</v>
      </c>
      <c r="J16" s="26">
        <f>D6+D27+D48</f>
        <v>764372192</v>
      </c>
    </row>
    <row r="17" spans="1:10" x14ac:dyDescent="0.25">
      <c r="A17" t="s">
        <v>99</v>
      </c>
      <c r="B17">
        <v>4391984640</v>
      </c>
      <c r="C17">
        <v>0</v>
      </c>
      <c r="D17">
        <v>997924288</v>
      </c>
      <c r="E17">
        <v>0</v>
      </c>
      <c r="F17">
        <v>5389908990</v>
      </c>
      <c r="I17" s="26" t="s">
        <v>14</v>
      </c>
      <c r="J17" s="26">
        <f>SUM(J14:J16)</f>
        <v>21817265504</v>
      </c>
    </row>
    <row r="18" spans="1:10" x14ac:dyDescent="0.25">
      <c r="A18" t="s">
        <v>100</v>
      </c>
      <c r="B18">
        <v>13493733400</v>
      </c>
      <c r="C18">
        <v>0</v>
      </c>
      <c r="D18">
        <v>1798804480</v>
      </c>
      <c r="E18">
        <v>0</v>
      </c>
      <c r="F18">
        <v>15292537900</v>
      </c>
      <c r="I18" s="26" t="s">
        <v>15</v>
      </c>
      <c r="J18" s="26">
        <f>B7+B28+B49</f>
        <v>3282407</v>
      </c>
    </row>
    <row r="19" spans="1:10" x14ac:dyDescent="0.25">
      <c r="A19" t="s">
        <v>101</v>
      </c>
      <c r="B19">
        <v>17885718500</v>
      </c>
      <c r="C19">
        <v>0</v>
      </c>
      <c r="D19">
        <v>2796728830</v>
      </c>
      <c r="E19">
        <v>0</v>
      </c>
      <c r="F19">
        <v>20682446800</v>
      </c>
      <c r="I19" s="26" t="s">
        <v>16</v>
      </c>
      <c r="J19" s="26">
        <f>C7+C28+C49</f>
        <v>119742533</v>
      </c>
    </row>
    <row r="20" spans="1:10" x14ac:dyDescent="0.25">
      <c r="A20" t="s">
        <v>102</v>
      </c>
      <c r="B20">
        <v>0</v>
      </c>
      <c r="C20">
        <v>0</v>
      </c>
      <c r="D20">
        <v>0</v>
      </c>
      <c r="E20">
        <v>0</v>
      </c>
      <c r="F20">
        <v>0</v>
      </c>
      <c r="I20" s="26" t="s">
        <v>17</v>
      </c>
      <c r="J20" s="26">
        <f>D7+D28+D49</f>
        <v>109796959</v>
      </c>
    </row>
    <row r="21" spans="1:10" x14ac:dyDescent="0.25">
      <c r="A21" t="s">
        <v>103</v>
      </c>
      <c r="B21">
        <v>55321239600</v>
      </c>
      <c r="I21" s="26" t="s">
        <v>18</v>
      </c>
      <c r="J21" s="26">
        <f>SUM(J18:J20)</f>
        <v>232821899</v>
      </c>
    </row>
    <row r="22" spans="1:10" x14ac:dyDescent="0.25">
      <c r="A22" t="s">
        <v>79</v>
      </c>
      <c r="I22" s="26" t="s">
        <v>19</v>
      </c>
      <c r="J22" s="26">
        <f>B10+B31+B52</f>
        <v>224748790</v>
      </c>
    </row>
    <row r="23" spans="1:10" x14ac:dyDescent="0.25">
      <c r="A23" t="s">
        <v>80</v>
      </c>
      <c r="I23" s="26" t="s">
        <v>20</v>
      </c>
      <c r="J23" s="26">
        <f>D10+D31+D52</f>
        <v>8095170</v>
      </c>
    </row>
    <row r="24" spans="1:10" x14ac:dyDescent="0.25">
      <c r="A24" t="s">
        <v>104</v>
      </c>
      <c r="I24" s="26" t="s">
        <v>21</v>
      </c>
      <c r="J24" s="26">
        <f>B17+B38+B59</f>
        <v>7393476092</v>
      </c>
    </row>
    <row r="25" spans="1:10" x14ac:dyDescent="0.25">
      <c r="A25" t="s">
        <v>82</v>
      </c>
      <c r="B25" t="s">
        <v>83</v>
      </c>
      <c r="C25" t="s">
        <v>84</v>
      </c>
      <c r="D25" t="s">
        <v>85</v>
      </c>
      <c r="I25" s="26" t="s">
        <v>22</v>
      </c>
      <c r="J25" s="26">
        <f>B18+B39+B60</f>
        <v>21279384860</v>
      </c>
    </row>
    <row r="26" spans="1:10" x14ac:dyDescent="0.25">
      <c r="A26" t="s">
        <v>86</v>
      </c>
      <c r="B26">
        <v>198</v>
      </c>
      <c r="C26">
        <v>26035</v>
      </c>
      <c r="D26">
        <v>89823</v>
      </c>
      <c r="I26" s="26" t="s">
        <v>23</v>
      </c>
      <c r="J26" s="26">
        <f>B19+B40+B61</f>
        <v>28672861150</v>
      </c>
    </row>
    <row r="27" spans="1:10" x14ac:dyDescent="0.25">
      <c r="A27" t="s">
        <v>87</v>
      </c>
      <c r="B27">
        <v>2385785340</v>
      </c>
      <c r="C27">
        <v>7396455940</v>
      </c>
      <c r="D27">
        <v>404201792</v>
      </c>
      <c r="I27" s="26" t="s">
        <v>70</v>
      </c>
      <c r="J27" s="26">
        <f>D17+D38+D59</f>
        <v>1297708544</v>
      </c>
    </row>
    <row r="28" spans="1:10" x14ac:dyDescent="0.25">
      <c r="A28" t="s">
        <v>88</v>
      </c>
      <c r="B28">
        <v>705283</v>
      </c>
      <c r="C28">
        <v>32031992</v>
      </c>
      <c r="D28">
        <v>34503752</v>
      </c>
      <c r="I28" s="26" t="s">
        <v>71</v>
      </c>
      <c r="J28" s="26">
        <f>D18+D39+D60</f>
        <v>2278123712</v>
      </c>
    </row>
    <row r="29" spans="1:10" x14ac:dyDescent="0.25">
      <c r="A29" t="s">
        <v>79</v>
      </c>
      <c r="I29" s="26" t="s">
        <v>72</v>
      </c>
      <c r="J29" s="26">
        <f>D19+D40+D61</f>
        <v>3575832318</v>
      </c>
    </row>
    <row r="30" spans="1:10" x14ac:dyDescent="0.25">
      <c r="A30" t="s">
        <v>82</v>
      </c>
      <c r="B30" t="s">
        <v>89</v>
      </c>
      <c r="C30" t="s">
        <v>90</v>
      </c>
      <c r="D30" t="s">
        <v>91</v>
      </c>
      <c r="E30" t="s">
        <v>92</v>
      </c>
      <c r="F30" t="s">
        <v>28</v>
      </c>
      <c r="I30" s="26" t="s">
        <v>73</v>
      </c>
      <c r="J30" s="26">
        <f>F17+F38+F59</f>
        <v>8691184832</v>
      </c>
    </row>
    <row r="31" spans="1:10" x14ac:dyDescent="0.25">
      <c r="A31" t="s">
        <v>88</v>
      </c>
      <c r="B31">
        <v>66276252</v>
      </c>
      <c r="C31">
        <v>0</v>
      </c>
      <c r="D31">
        <v>967228</v>
      </c>
      <c r="E31">
        <v>0</v>
      </c>
      <c r="F31">
        <v>67243480</v>
      </c>
      <c r="I31" s="26" t="s">
        <v>74</v>
      </c>
      <c r="J31" s="26">
        <f>F18+F39+F60</f>
        <v>23557508650</v>
      </c>
    </row>
    <row r="32" spans="1:10" x14ac:dyDescent="0.25">
      <c r="A32" t="s">
        <v>93</v>
      </c>
      <c r="B32">
        <v>64938</v>
      </c>
      <c r="C32">
        <v>0</v>
      </c>
      <c r="D32">
        <v>911</v>
      </c>
      <c r="E32">
        <v>0</v>
      </c>
      <c r="F32">
        <v>65849</v>
      </c>
      <c r="I32" s="26" t="s">
        <v>24</v>
      </c>
      <c r="J32" s="26">
        <f>F19+F40+F61</f>
        <v>32248692940</v>
      </c>
    </row>
    <row r="33" spans="1:13" x14ac:dyDescent="0.25">
      <c r="A33" t="s">
        <v>94</v>
      </c>
      <c r="B33">
        <v>660612864</v>
      </c>
      <c r="C33">
        <v>0</v>
      </c>
      <c r="D33">
        <v>9301826</v>
      </c>
      <c r="E33">
        <v>0</v>
      </c>
      <c r="F33">
        <v>669914688</v>
      </c>
      <c r="I33" s="26" t="s">
        <v>105</v>
      </c>
      <c r="J33" s="26">
        <f>B21+B42+B63</f>
        <v>105004731400</v>
      </c>
    </row>
    <row r="34" spans="1:13" x14ac:dyDescent="0.25">
      <c r="A34" t="s">
        <v>95</v>
      </c>
      <c r="B34">
        <v>19865950200</v>
      </c>
      <c r="C34">
        <v>0</v>
      </c>
      <c r="D34">
        <v>287705472</v>
      </c>
      <c r="E34">
        <v>0</v>
      </c>
      <c r="F34">
        <v>20153655300</v>
      </c>
      <c r="I34" s="26" t="s">
        <v>75</v>
      </c>
      <c r="J34" s="26">
        <f>B11+B32+B53</f>
        <v>165112</v>
      </c>
    </row>
    <row r="35" spans="1:13" x14ac:dyDescent="0.25">
      <c r="A35" t="s">
        <v>96</v>
      </c>
      <c r="B35">
        <v>0</v>
      </c>
      <c r="C35">
        <v>0</v>
      </c>
      <c r="D35">
        <v>0</v>
      </c>
      <c r="E35">
        <v>0</v>
      </c>
      <c r="F35">
        <v>0</v>
      </c>
      <c r="I35" s="26" t="s">
        <v>76</v>
      </c>
      <c r="J35" s="26">
        <f>D11+D32+D53</f>
        <v>5876</v>
      </c>
    </row>
    <row r="36" spans="1:13" x14ac:dyDescent="0.25">
      <c r="A36" t="s">
        <v>97</v>
      </c>
      <c r="B36">
        <v>15148738600</v>
      </c>
      <c r="C36">
        <v>0</v>
      </c>
      <c r="D36">
        <v>217449888</v>
      </c>
      <c r="E36">
        <v>0</v>
      </c>
      <c r="F36">
        <v>15366188000</v>
      </c>
      <c r="I36" s="26" t="s">
        <v>113</v>
      </c>
      <c r="J36" s="26">
        <f>B12+B33+B54</f>
        <v>1635500560</v>
      </c>
    </row>
    <row r="37" spans="1:13" x14ac:dyDescent="0.25">
      <c r="A37" t="s">
        <v>98</v>
      </c>
      <c r="B37">
        <v>866634752</v>
      </c>
      <c r="C37">
        <v>0</v>
      </c>
      <c r="D37">
        <v>45743824</v>
      </c>
      <c r="E37">
        <v>0</v>
      </c>
      <c r="F37">
        <v>912378560</v>
      </c>
      <c r="I37" s="26" t="s">
        <v>114</v>
      </c>
      <c r="J37" s="26">
        <f>D12+D33+D54</f>
        <v>56773395</v>
      </c>
    </row>
    <row r="38" spans="1:13" x14ac:dyDescent="0.25">
      <c r="A38" t="s">
        <v>99</v>
      </c>
      <c r="B38">
        <v>2339913980</v>
      </c>
      <c r="C38">
        <v>0</v>
      </c>
      <c r="D38">
        <v>136774032</v>
      </c>
      <c r="E38">
        <v>0</v>
      </c>
      <c r="F38">
        <v>2476688130</v>
      </c>
      <c r="I38" s="45" t="s">
        <v>140</v>
      </c>
      <c r="J38" s="26">
        <f>F16+F37+F58</f>
        <v>3172340578</v>
      </c>
    </row>
    <row r="39" spans="1:13" x14ac:dyDescent="0.25">
      <c r="A39" t="s">
        <v>100</v>
      </c>
      <c r="B39">
        <v>5908007940</v>
      </c>
      <c r="C39">
        <v>0</v>
      </c>
      <c r="D39">
        <v>195704896</v>
      </c>
      <c r="E39">
        <v>0</v>
      </c>
      <c r="F39">
        <v>6103712770</v>
      </c>
    </row>
    <row r="40" spans="1:13" x14ac:dyDescent="0.25">
      <c r="A40" t="s">
        <v>101</v>
      </c>
      <c r="B40">
        <v>8247921660</v>
      </c>
      <c r="C40">
        <v>0</v>
      </c>
      <c r="D40">
        <v>332478912</v>
      </c>
      <c r="E40">
        <v>0</v>
      </c>
      <c r="F40">
        <v>8580400640</v>
      </c>
    </row>
    <row r="41" spans="1:13" x14ac:dyDescent="0.25">
      <c r="A41" t="s">
        <v>102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13" x14ac:dyDescent="0.25">
      <c r="A42" t="s">
        <v>103</v>
      </c>
      <c r="B42">
        <v>38920499200</v>
      </c>
      <c r="H42" s="43"/>
    </row>
    <row r="43" spans="1:13" x14ac:dyDescent="0.25">
      <c r="A43" t="s">
        <v>79</v>
      </c>
    </row>
    <row r="44" spans="1:13" x14ac:dyDescent="0.25">
      <c r="A44" t="s">
        <v>80</v>
      </c>
      <c r="H44" s="54"/>
      <c r="I44" s="54"/>
      <c r="J44" s="54"/>
      <c r="K44" s="54"/>
      <c r="L44" s="54"/>
      <c r="M44" s="54"/>
    </row>
    <row r="45" spans="1:13" x14ac:dyDescent="0.25">
      <c r="A45" t="s">
        <v>106</v>
      </c>
      <c r="H45" s="54"/>
      <c r="I45" s="54"/>
      <c r="J45" s="54"/>
      <c r="K45" s="54"/>
      <c r="L45" s="54"/>
      <c r="M45" s="54"/>
    </row>
    <row r="46" spans="1:13" x14ac:dyDescent="0.25">
      <c r="A46" t="s">
        <v>82</v>
      </c>
      <c r="B46" t="s">
        <v>83</v>
      </c>
      <c r="C46" t="s">
        <v>84</v>
      </c>
      <c r="D46" t="s">
        <v>85</v>
      </c>
      <c r="H46" s="54"/>
      <c r="I46" s="54"/>
      <c r="J46" s="54"/>
      <c r="K46" s="54"/>
      <c r="L46" s="54"/>
      <c r="M46" s="54"/>
    </row>
    <row r="47" spans="1:13" x14ac:dyDescent="0.25">
      <c r="A47" t="s">
        <v>86</v>
      </c>
      <c r="B47">
        <v>73</v>
      </c>
      <c r="C47">
        <v>6840</v>
      </c>
      <c r="D47">
        <v>22136</v>
      </c>
      <c r="H47" s="54"/>
      <c r="I47" s="54"/>
      <c r="J47" s="54"/>
      <c r="K47" s="54"/>
      <c r="L47" s="54"/>
      <c r="M47" s="54"/>
    </row>
    <row r="48" spans="1:13" x14ac:dyDescent="0.25">
      <c r="A48" t="s">
        <v>87</v>
      </c>
      <c r="B48">
        <v>882996992</v>
      </c>
      <c r="C48">
        <v>1943239810</v>
      </c>
      <c r="D48">
        <v>99611728</v>
      </c>
      <c r="H48" s="54"/>
      <c r="I48" s="54"/>
      <c r="J48" s="54"/>
      <c r="K48" s="54"/>
      <c r="L48" s="54"/>
      <c r="M48" s="54"/>
    </row>
    <row r="49" spans="1:13" x14ac:dyDescent="0.25">
      <c r="A49" t="s">
        <v>88</v>
      </c>
      <c r="B49">
        <v>537125</v>
      </c>
      <c r="C49">
        <v>14900557</v>
      </c>
      <c r="D49">
        <v>15148887</v>
      </c>
      <c r="H49" s="54"/>
      <c r="I49" s="54"/>
      <c r="J49" s="54"/>
      <c r="K49" s="54"/>
      <c r="L49" s="54"/>
      <c r="M49" s="54"/>
    </row>
    <row r="50" spans="1:13" x14ac:dyDescent="0.25">
      <c r="A50" t="s">
        <v>79</v>
      </c>
      <c r="H50" s="54"/>
      <c r="I50" s="54"/>
      <c r="J50" s="54"/>
      <c r="K50" s="54"/>
      <c r="L50" s="54"/>
      <c r="M50" s="54"/>
    </row>
    <row r="51" spans="1:13" x14ac:dyDescent="0.25">
      <c r="A51" t="s">
        <v>82</v>
      </c>
      <c r="B51" t="s">
        <v>89</v>
      </c>
      <c r="C51" t="s">
        <v>90</v>
      </c>
      <c r="D51" t="s">
        <v>91</v>
      </c>
      <c r="E51" t="s">
        <v>92</v>
      </c>
      <c r="F51" t="s">
        <v>28</v>
      </c>
      <c r="H51" s="54"/>
      <c r="I51" s="54"/>
      <c r="J51" s="54"/>
      <c r="K51" s="54"/>
      <c r="L51" s="54"/>
      <c r="M51" s="54"/>
    </row>
    <row r="52" spans="1:13" x14ac:dyDescent="0.25">
      <c r="A52" t="s">
        <v>88</v>
      </c>
      <c r="B52">
        <v>28859402</v>
      </c>
      <c r="C52">
        <v>0</v>
      </c>
      <c r="D52">
        <v>1727273</v>
      </c>
      <c r="E52">
        <v>0</v>
      </c>
      <c r="F52">
        <v>30586674</v>
      </c>
      <c r="H52" s="54"/>
      <c r="I52" s="54"/>
      <c r="J52" s="54"/>
      <c r="K52" s="54"/>
      <c r="L52" s="54"/>
      <c r="M52" s="54"/>
    </row>
    <row r="53" spans="1:13" x14ac:dyDescent="0.25">
      <c r="A53" t="s">
        <v>93</v>
      </c>
      <c r="B53">
        <v>41376</v>
      </c>
      <c r="C53">
        <v>0</v>
      </c>
      <c r="D53">
        <v>2064</v>
      </c>
      <c r="E53">
        <v>0</v>
      </c>
      <c r="F53">
        <v>43440</v>
      </c>
      <c r="H53" s="54"/>
      <c r="I53" s="54"/>
      <c r="J53" s="54"/>
      <c r="K53" s="54"/>
      <c r="L53" s="54"/>
      <c r="M53" s="54"/>
    </row>
    <row r="54" spans="1:13" x14ac:dyDescent="0.25">
      <c r="A54" t="s">
        <v>94</v>
      </c>
      <c r="B54">
        <v>153169040</v>
      </c>
      <c r="C54">
        <v>0</v>
      </c>
      <c r="D54">
        <v>7927557</v>
      </c>
      <c r="E54">
        <v>0</v>
      </c>
      <c r="F54">
        <v>161096592</v>
      </c>
      <c r="H54" s="54"/>
      <c r="I54" s="54"/>
      <c r="J54" s="54"/>
      <c r="K54" s="54"/>
      <c r="L54" s="54"/>
      <c r="M54" s="54"/>
    </row>
    <row r="55" spans="1:13" x14ac:dyDescent="0.25">
      <c r="A55" t="s">
        <v>95</v>
      </c>
      <c r="B55">
        <v>4606098940</v>
      </c>
      <c r="C55">
        <v>0</v>
      </c>
      <c r="D55">
        <v>245199312</v>
      </c>
      <c r="E55">
        <v>0</v>
      </c>
      <c r="F55">
        <v>4851298300</v>
      </c>
      <c r="H55" s="54"/>
      <c r="I55" s="54"/>
      <c r="J55" s="54"/>
      <c r="K55" s="54"/>
      <c r="L55" s="54"/>
      <c r="M55" s="54"/>
    </row>
    <row r="56" spans="1:13" x14ac:dyDescent="0.25">
      <c r="A56" t="s">
        <v>96</v>
      </c>
      <c r="B56">
        <v>0</v>
      </c>
      <c r="C56">
        <v>0</v>
      </c>
      <c r="D56">
        <v>0</v>
      </c>
      <c r="E56">
        <v>0</v>
      </c>
      <c r="F56">
        <v>0</v>
      </c>
      <c r="H56" s="54"/>
      <c r="I56" s="54"/>
      <c r="J56" s="54"/>
      <c r="K56" s="54"/>
      <c r="L56" s="54"/>
      <c r="M56" s="54"/>
    </row>
    <row r="57" spans="1:13" x14ac:dyDescent="0.25">
      <c r="A57" t="s">
        <v>97</v>
      </c>
      <c r="B57">
        <v>4814470660</v>
      </c>
      <c r="C57">
        <v>0</v>
      </c>
      <c r="D57">
        <v>315127040</v>
      </c>
      <c r="E57">
        <v>0</v>
      </c>
      <c r="F57">
        <v>5129597950</v>
      </c>
      <c r="H57" s="54"/>
      <c r="I57" s="54"/>
      <c r="J57" s="54"/>
      <c r="K57" s="54"/>
      <c r="L57" s="54"/>
      <c r="M57" s="54"/>
    </row>
    <row r="58" spans="1:13" x14ac:dyDescent="0.25">
      <c r="A58" t="s">
        <v>98</v>
      </c>
      <c r="B58">
        <v>245028688</v>
      </c>
      <c r="C58">
        <v>0</v>
      </c>
      <c r="D58">
        <v>54518468</v>
      </c>
      <c r="E58">
        <v>0</v>
      </c>
      <c r="F58">
        <v>299547168</v>
      </c>
      <c r="H58" s="54"/>
      <c r="I58" s="54"/>
      <c r="J58" s="54"/>
      <c r="K58" s="54"/>
      <c r="L58" s="54"/>
      <c r="M58" s="54"/>
    </row>
    <row r="59" spans="1:13" x14ac:dyDescent="0.25">
      <c r="A59" t="s">
        <v>99</v>
      </c>
      <c r="B59">
        <v>661577472</v>
      </c>
      <c r="C59">
        <v>0</v>
      </c>
      <c r="D59">
        <v>163010224</v>
      </c>
      <c r="E59">
        <v>0</v>
      </c>
      <c r="F59">
        <v>824587712</v>
      </c>
      <c r="H59" s="54"/>
      <c r="I59" s="54"/>
      <c r="J59" s="54"/>
      <c r="K59" s="54"/>
      <c r="L59" s="54"/>
      <c r="M59" s="54"/>
    </row>
    <row r="60" spans="1:13" x14ac:dyDescent="0.25">
      <c r="A60" t="s">
        <v>100</v>
      </c>
      <c r="B60">
        <v>1877643520</v>
      </c>
      <c r="C60">
        <v>0</v>
      </c>
      <c r="D60">
        <v>283614336</v>
      </c>
      <c r="E60">
        <v>0</v>
      </c>
      <c r="F60">
        <v>2161257980</v>
      </c>
      <c r="H60" s="54"/>
      <c r="I60" s="54"/>
      <c r="J60" s="54"/>
      <c r="K60" s="54"/>
      <c r="L60" s="54"/>
      <c r="M60" s="54"/>
    </row>
    <row r="61" spans="1:13" x14ac:dyDescent="0.25">
      <c r="A61" t="s">
        <v>101</v>
      </c>
      <c r="B61">
        <v>2539220990</v>
      </c>
      <c r="C61">
        <v>0</v>
      </c>
      <c r="D61">
        <v>446624576</v>
      </c>
      <c r="E61">
        <v>0</v>
      </c>
      <c r="F61">
        <v>2985845500</v>
      </c>
      <c r="H61" s="54"/>
      <c r="I61" s="54"/>
      <c r="J61" s="54"/>
      <c r="K61" s="54"/>
      <c r="L61" s="54"/>
      <c r="M61" s="54"/>
    </row>
    <row r="62" spans="1:13" x14ac:dyDescent="0.25">
      <c r="A62" t="s">
        <v>102</v>
      </c>
      <c r="B62">
        <v>0</v>
      </c>
      <c r="C62">
        <v>0</v>
      </c>
      <c r="D62">
        <v>0</v>
      </c>
      <c r="E62">
        <v>0</v>
      </c>
      <c r="F62">
        <v>0</v>
      </c>
      <c r="H62" s="54"/>
      <c r="I62" s="54"/>
      <c r="J62" s="54"/>
      <c r="K62" s="54"/>
      <c r="L62" s="54"/>
      <c r="M62" s="54"/>
    </row>
    <row r="63" spans="1:13" x14ac:dyDescent="0.25">
      <c r="A63" t="s">
        <v>103</v>
      </c>
      <c r="B63">
        <v>10762992600</v>
      </c>
      <c r="H63" s="54"/>
      <c r="I63" s="54"/>
      <c r="J63" s="54"/>
      <c r="K63" s="54"/>
      <c r="L63" s="54"/>
      <c r="M63" s="5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63"/>
  <sheetViews>
    <sheetView zoomScale="70" zoomScaleNormal="70" workbookViewId="0">
      <selection sqref="A1:F1048576"/>
    </sheetView>
  </sheetViews>
  <sheetFormatPr defaultRowHeight="15.75" x14ac:dyDescent="0.25"/>
  <cols>
    <col min="7" max="8" width="8.88671875" style="26"/>
    <col min="9" max="9" width="10.21875" style="26" bestFit="1" customWidth="1"/>
    <col min="10" max="10" width="9.6640625" style="26" bestFit="1" customWidth="1"/>
    <col min="11" max="11" width="8.88671875" style="26"/>
    <col min="12" max="12" width="18.5546875" style="26" customWidth="1"/>
    <col min="13" max="16384" width="8.88671875" style="26"/>
  </cols>
  <sheetData>
    <row r="1" spans="1:48" x14ac:dyDescent="0.25">
      <c r="A1" t="s">
        <v>79</v>
      </c>
      <c r="J1" s="26" t="s">
        <v>112</v>
      </c>
      <c r="L1" s="26" t="s">
        <v>0</v>
      </c>
      <c r="M1" s="26" t="s">
        <v>1</v>
      </c>
      <c r="N1" s="26" t="s">
        <v>2</v>
      </c>
      <c r="O1" s="26" t="s">
        <v>3</v>
      </c>
      <c r="P1" s="26" t="s">
        <v>4</v>
      </c>
      <c r="Q1" s="26" t="s">
        <v>5</v>
      </c>
      <c r="R1" s="26" t="s">
        <v>69</v>
      </c>
      <c r="S1" s="26" t="s">
        <v>6</v>
      </c>
      <c r="T1" s="26" t="s">
        <v>7</v>
      </c>
      <c r="U1" s="26" t="s">
        <v>8</v>
      </c>
      <c r="V1" s="26" t="s">
        <v>9</v>
      </c>
      <c r="W1" s="26" t="s">
        <v>10</v>
      </c>
      <c r="X1" s="26" t="s">
        <v>11</v>
      </c>
      <c r="Y1" s="26" t="s">
        <v>12</v>
      </c>
      <c r="Z1" s="26" t="s">
        <v>13</v>
      </c>
      <c r="AA1" s="26" t="s">
        <v>14</v>
      </c>
      <c r="AB1" s="26" t="s">
        <v>15</v>
      </c>
      <c r="AC1" s="26" t="s">
        <v>16</v>
      </c>
      <c r="AD1" s="26" t="s">
        <v>17</v>
      </c>
      <c r="AE1" s="26" t="s">
        <v>18</v>
      </c>
      <c r="AF1" s="26" t="s">
        <v>19</v>
      </c>
      <c r="AG1" s="26" t="s">
        <v>20</v>
      </c>
      <c r="AH1" s="26" t="s">
        <v>21</v>
      </c>
      <c r="AI1" s="26" t="s">
        <v>22</v>
      </c>
      <c r="AJ1" s="26" t="s">
        <v>23</v>
      </c>
      <c r="AK1" s="26" t="s">
        <v>70</v>
      </c>
      <c r="AL1" s="26" t="s">
        <v>71</v>
      </c>
      <c r="AM1" s="26" t="s">
        <v>72</v>
      </c>
      <c r="AN1" s="26" t="s">
        <v>73</v>
      </c>
      <c r="AO1" s="26" t="s">
        <v>74</v>
      </c>
      <c r="AP1" s="26" t="s">
        <v>24</v>
      </c>
      <c r="AQ1" s="26" t="s">
        <v>105</v>
      </c>
      <c r="AR1" s="26" t="s">
        <v>75</v>
      </c>
      <c r="AS1" s="26" t="s">
        <v>76</v>
      </c>
      <c r="AT1" s="26" t="s">
        <v>113</v>
      </c>
      <c r="AU1" s="26" t="s">
        <v>114</v>
      </c>
      <c r="AV1" s="45" t="s">
        <v>140</v>
      </c>
    </row>
    <row r="2" spans="1:48" x14ac:dyDescent="0.25">
      <c r="A2" t="s">
        <v>80</v>
      </c>
      <c r="I2" s="26" t="s">
        <v>0</v>
      </c>
      <c r="J2" s="26">
        <f>B15+B36+B57</f>
        <v>54560477150</v>
      </c>
      <c r="L2" s="26">
        <f>J2</f>
        <v>54560477150</v>
      </c>
      <c r="M2" s="26">
        <f>J3</f>
        <v>2531117982</v>
      </c>
      <c r="N2" s="26">
        <f>J4</f>
        <v>57091595210</v>
      </c>
      <c r="O2" s="26">
        <f>J5</f>
        <v>0</v>
      </c>
      <c r="P2" s="26">
        <f>J6</f>
        <v>0</v>
      </c>
      <c r="Q2" s="26">
        <f>J7</f>
        <v>0</v>
      </c>
      <c r="R2" s="26">
        <f>J8</f>
        <v>49162683900</v>
      </c>
      <c r="S2" s="26">
        <f>J9</f>
        <v>1755115182</v>
      </c>
      <c r="T2" s="26">
        <f>J10</f>
        <v>50917798940</v>
      </c>
      <c r="U2" s="26">
        <f>J11</f>
        <v>456</v>
      </c>
      <c r="V2" s="26">
        <f>J12</f>
        <v>54692</v>
      </c>
      <c r="W2" s="26">
        <f>J13</f>
        <v>169794</v>
      </c>
      <c r="X2" s="26">
        <f>J14</f>
        <v>5505206716</v>
      </c>
      <c r="Y2" s="26">
        <f>J15</f>
        <v>15537918330</v>
      </c>
      <c r="Z2" s="26">
        <f>J16</f>
        <v>764072584</v>
      </c>
      <c r="AA2" s="26">
        <f>J17</f>
        <v>21807197630</v>
      </c>
      <c r="AB2" s="26">
        <f>J18</f>
        <v>3278141</v>
      </c>
      <c r="AC2" s="26">
        <f>J19</f>
        <v>119617354</v>
      </c>
      <c r="AD2" s="26">
        <f>J20</f>
        <v>109703299</v>
      </c>
      <c r="AE2" s="26">
        <f>J21</f>
        <v>232598794</v>
      </c>
      <c r="AF2" s="26">
        <f>J22</f>
        <v>224537666</v>
      </c>
      <c r="AG2" s="26">
        <f>J23</f>
        <v>8082229</v>
      </c>
      <c r="AH2" s="26">
        <f>J24</f>
        <v>7391945604</v>
      </c>
      <c r="AI2" s="26">
        <f>J25</f>
        <v>21278584940</v>
      </c>
      <c r="AJ2" s="26">
        <f>J26</f>
        <v>28670531320</v>
      </c>
      <c r="AK2" s="26">
        <f>J27</f>
        <v>1297512544</v>
      </c>
      <c r="AL2" s="26">
        <f>J28</f>
        <v>2278006148</v>
      </c>
      <c r="AM2" s="26">
        <f>J29</f>
        <v>3575518780</v>
      </c>
      <c r="AN2" s="26">
        <f>J30</f>
        <v>8689458248</v>
      </c>
      <c r="AO2" s="26">
        <f>J31</f>
        <v>23556590550</v>
      </c>
      <c r="AP2" s="26">
        <f>J32</f>
        <v>32246049820</v>
      </c>
      <c r="AQ2" s="26">
        <f>J33</f>
        <v>104971049000</v>
      </c>
      <c r="AR2" s="26">
        <f>J34</f>
        <v>164718</v>
      </c>
      <c r="AS2" s="26">
        <f>J35</f>
        <v>5859</v>
      </c>
      <c r="AT2" s="26">
        <f>J36</f>
        <v>1634832640</v>
      </c>
      <c r="AU2" s="26">
        <f>J37</f>
        <v>56744752</v>
      </c>
      <c r="AV2" s="26">
        <f>J38</f>
        <v>3171708444</v>
      </c>
    </row>
    <row r="3" spans="1:48" x14ac:dyDescent="0.25">
      <c r="A3" t="s">
        <v>81</v>
      </c>
      <c r="I3" s="26" t="s">
        <v>1</v>
      </c>
      <c r="J3" s="26">
        <f>D15+D36+D57</f>
        <v>2531117982</v>
      </c>
    </row>
    <row r="4" spans="1:48" x14ac:dyDescent="0.25">
      <c r="A4" t="s">
        <v>82</v>
      </c>
      <c r="B4" t="s">
        <v>83</v>
      </c>
      <c r="C4" t="s">
        <v>84</v>
      </c>
      <c r="D4" t="s">
        <v>85</v>
      </c>
      <c r="I4" s="26" t="s">
        <v>2</v>
      </c>
      <c r="J4" s="26">
        <f>F15+F36+F57</f>
        <v>57091595210</v>
      </c>
    </row>
    <row r="5" spans="1:48" x14ac:dyDescent="0.25">
      <c r="A5" t="s">
        <v>86</v>
      </c>
      <c r="B5">
        <v>185</v>
      </c>
      <c r="C5">
        <v>21826</v>
      </c>
      <c r="D5">
        <v>57869</v>
      </c>
      <c r="I5" s="26" t="s">
        <v>3</v>
      </c>
      <c r="J5" s="26">
        <f>B20+B41+B62</f>
        <v>0</v>
      </c>
    </row>
    <row r="6" spans="1:48" x14ac:dyDescent="0.25">
      <c r="A6" t="s">
        <v>87</v>
      </c>
      <c r="B6">
        <v>2237089280</v>
      </c>
      <c r="C6">
        <v>6200796160</v>
      </c>
      <c r="D6">
        <v>260409408</v>
      </c>
      <c r="I6" s="26" t="s">
        <v>4</v>
      </c>
      <c r="J6" s="26">
        <f>D20+D41+D62</f>
        <v>0</v>
      </c>
    </row>
    <row r="7" spans="1:48" x14ac:dyDescent="0.25">
      <c r="A7" t="s">
        <v>88</v>
      </c>
      <c r="B7">
        <v>2035947</v>
      </c>
      <c r="C7">
        <v>72699144</v>
      </c>
      <c r="D7">
        <v>60066220</v>
      </c>
      <c r="I7" s="26" t="s">
        <v>5</v>
      </c>
      <c r="J7" s="26">
        <f>F20+F41+F62</f>
        <v>0</v>
      </c>
    </row>
    <row r="8" spans="1:48" x14ac:dyDescent="0.25">
      <c r="A8" t="s">
        <v>79</v>
      </c>
      <c r="I8" s="26" t="s">
        <v>69</v>
      </c>
      <c r="J8" s="26">
        <f>B13+B34+B55</f>
        <v>49162683900</v>
      </c>
    </row>
    <row r="9" spans="1:48" x14ac:dyDescent="0.25">
      <c r="A9" t="s">
        <v>82</v>
      </c>
      <c r="B9" t="s">
        <v>89</v>
      </c>
      <c r="C9" t="s">
        <v>90</v>
      </c>
      <c r="D9" t="s">
        <v>91</v>
      </c>
      <c r="E9" t="s">
        <v>92</v>
      </c>
      <c r="F9" t="s">
        <v>28</v>
      </c>
      <c r="I9" s="26" t="s">
        <v>6</v>
      </c>
      <c r="J9" s="26">
        <f>D13+D34+D55</f>
        <v>1755115182</v>
      </c>
    </row>
    <row r="10" spans="1:48" x14ac:dyDescent="0.25">
      <c r="A10" t="s">
        <v>88</v>
      </c>
      <c r="B10">
        <v>129432472</v>
      </c>
      <c r="C10">
        <v>0</v>
      </c>
      <c r="D10">
        <v>5387580</v>
      </c>
      <c r="E10">
        <v>0</v>
      </c>
      <c r="F10">
        <v>134820048</v>
      </c>
      <c r="I10" s="26" t="s">
        <v>7</v>
      </c>
      <c r="J10" s="26">
        <f>F13+F34+F55</f>
        <v>50917798940</v>
      </c>
    </row>
    <row r="11" spans="1:48" x14ac:dyDescent="0.25">
      <c r="A11" t="s">
        <v>93</v>
      </c>
      <c r="B11">
        <v>58647</v>
      </c>
      <c r="C11">
        <v>0</v>
      </c>
      <c r="D11">
        <v>2893</v>
      </c>
      <c r="E11">
        <v>0</v>
      </c>
      <c r="F11">
        <v>61540</v>
      </c>
      <c r="I11" s="26" t="s">
        <v>8</v>
      </c>
      <c r="J11" s="26">
        <f>B5+B26+B47</f>
        <v>456</v>
      </c>
    </row>
    <row r="12" spans="1:48" x14ac:dyDescent="0.25">
      <c r="A12" t="s">
        <v>94</v>
      </c>
      <c r="B12">
        <v>821300928</v>
      </c>
      <c r="C12">
        <v>0</v>
      </c>
      <c r="D12">
        <v>39516592</v>
      </c>
      <c r="E12">
        <v>0</v>
      </c>
      <c r="F12">
        <v>860817536</v>
      </c>
      <c r="I12" s="26" t="s">
        <v>9</v>
      </c>
      <c r="J12" s="26">
        <f>C5+C26+C47</f>
        <v>54692</v>
      </c>
    </row>
    <row r="13" spans="1:48" x14ac:dyDescent="0.25">
      <c r="A13" t="s">
        <v>95</v>
      </c>
      <c r="B13">
        <v>24698161200</v>
      </c>
      <c r="C13">
        <v>0</v>
      </c>
      <c r="D13">
        <v>1222248190</v>
      </c>
      <c r="E13">
        <v>0</v>
      </c>
      <c r="F13">
        <v>25920409600</v>
      </c>
      <c r="I13" s="26" t="s">
        <v>10</v>
      </c>
      <c r="J13" s="26">
        <f>D5+D26+D47</f>
        <v>169794</v>
      </c>
    </row>
    <row r="14" spans="1:48" x14ac:dyDescent="0.25">
      <c r="A14" t="s">
        <v>96</v>
      </c>
      <c r="B14">
        <v>0</v>
      </c>
      <c r="C14">
        <v>0</v>
      </c>
      <c r="D14">
        <v>0</v>
      </c>
      <c r="E14">
        <v>0</v>
      </c>
      <c r="F14">
        <v>0</v>
      </c>
      <c r="I14" s="26" t="s">
        <v>11</v>
      </c>
      <c r="J14" s="26">
        <f>B6+B27+B48</f>
        <v>5505206716</v>
      </c>
    </row>
    <row r="15" spans="1:48" x14ac:dyDescent="0.25">
      <c r="A15" t="s">
        <v>97</v>
      </c>
      <c r="B15">
        <v>34600636400</v>
      </c>
      <c r="C15">
        <v>0</v>
      </c>
      <c r="D15">
        <v>1998536830</v>
      </c>
      <c r="E15">
        <v>0</v>
      </c>
      <c r="F15">
        <v>36599173100</v>
      </c>
      <c r="I15" s="26" t="s">
        <v>12</v>
      </c>
      <c r="J15" s="26">
        <f>C6+C27+C48</f>
        <v>15537918330</v>
      </c>
    </row>
    <row r="16" spans="1:48" x14ac:dyDescent="0.25">
      <c r="A16" t="s">
        <v>98</v>
      </c>
      <c r="B16">
        <v>1626347010</v>
      </c>
      <c r="C16">
        <v>0</v>
      </c>
      <c r="D16">
        <v>333691072</v>
      </c>
      <c r="E16">
        <v>0</v>
      </c>
      <c r="F16">
        <v>1960038140</v>
      </c>
      <c r="I16" s="26" t="s">
        <v>13</v>
      </c>
      <c r="J16" s="26">
        <f>D6+D27+D48</f>
        <v>764072584</v>
      </c>
    </row>
    <row r="17" spans="1:10" x14ac:dyDescent="0.25">
      <c r="A17" t="s">
        <v>99</v>
      </c>
      <c r="B17">
        <v>4391136770</v>
      </c>
      <c r="C17">
        <v>0</v>
      </c>
      <c r="D17">
        <v>997736320</v>
      </c>
      <c r="E17">
        <v>0</v>
      </c>
      <c r="F17">
        <v>5388873220</v>
      </c>
      <c r="I17" s="26" t="s">
        <v>14</v>
      </c>
      <c r="J17" s="26">
        <f>SUM(J14:J16)</f>
        <v>21807197630</v>
      </c>
    </row>
    <row r="18" spans="1:10" x14ac:dyDescent="0.25">
      <c r="A18" t="s">
        <v>100</v>
      </c>
      <c r="B18">
        <v>13494247400</v>
      </c>
      <c r="C18">
        <v>0</v>
      </c>
      <c r="D18">
        <v>1798683140</v>
      </c>
      <c r="E18">
        <v>0</v>
      </c>
      <c r="F18">
        <v>15292930000</v>
      </c>
      <c r="I18" s="26" t="s">
        <v>15</v>
      </c>
      <c r="J18" s="26">
        <f>B7+B28+B49</f>
        <v>3278141</v>
      </c>
    </row>
    <row r="19" spans="1:10" x14ac:dyDescent="0.25">
      <c r="A19" t="s">
        <v>101</v>
      </c>
      <c r="B19">
        <v>17885384700</v>
      </c>
      <c r="C19">
        <v>0</v>
      </c>
      <c r="D19">
        <v>2796419580</v>
      </c>
      <c r="E19">
        <v>0</v>
      </c>
      <c r="F19">
        <v>20681803800</v>
      </c>
      <c r="I19" s="26" t="s">
        <v>16</v>
      </c>
      <c r="J19" s="26">
        <f>C7+C28+C49</f>
        <v>119617354</v>
      </c>
    </row>
    <row r="20" spans="1:10" x14ac:dyDescent="0.25">
      <c r="A20" t="s">
        <v>102</v>
      </c>
      <c r="B20">
        <v>0</v>
      </c>
      <c r="C20">
        <v>0</v>
      </c>
      <c r="D20">
        <v>0</v>
      </c>
      <c r="E20">
        <v>0</v>
      </c>
      <c r="F20">
        <v>0</v>
      </c>
      <c r="I20" s="26" t="s">
        <v>17</v>
      </c>
      <c r="J20" s="26">
        <f>D7+D28+D49</f>
        <v>109703299</v>
      </c>
    </row>
    <row r="21" spans="1:10" x14ac:dyDescent="0.25">
      <c r="A21" t="s">
        <v>103</v>
      </c>
      <c r="B21">
        <v>55300509700</v>
      </c>
      <c r="I21" s="26" t="s">
        <v>18</v>
      </c>
      <c r="J21" s="26">
        <f>SUM(J18:J20)</f>
        <v>232598794</v>
      </c>
    </row>
    <row r="22" spans="1:10" x14ac:dyDescent="0.25">
      <c r="A22" t="s">
        <v>79</v>
      </c>
      <c r="I22" s="26" t="s">
        <v>19</v>
      </c>
      <c r="J22" s="26">
        <f>B10+B31+B52</f>
        <v>224537666</v>
      </c>
    </row>
    <row r="23" spans="1:10" x14ac:dyDescent="0.25">
      <c r="A23" t="s">
        <v>80</v>
      </c>
      <c r="I23" s="26" t="s">
        <v>20</v>
      </c>
      <c r="J23" s="26">
        <f>D10+D31+D52</f>
        <v>8082229</v>
      </c>
    </row>
    <row r="24" spans="1:10" x14ac:dyDescent="0.25">
      <c r="A24" t="s">
        <v>104</v>
      </c>
      <c r="I24" s="26" t="s">
        <v>21</v>
      </c>
      <c r="J24" s="26">
        <f>B17+B38+B59</f>
        <v>7391945604</v>
      </c>
    </row>
    <row r="25" spans="1:10" x14ac:dyDescent="0.25">
      <c r="A25" t="s">
        <v>82</v>
      </c>
      <c r="B25" t="s">
        <v>83</v>
      </c>
      <c r="C25" t="s">
        <v>84</v>
      </c>
      <c r="D25" t="s">
        <v>85</v>
      </c>
      <c r="I25" s="26" t="s">
        <v>22</v>
      </c>
      <c r="J25" s="26">
        <f>B18+B39+B60</f>
        <v>21278584940</v>
      </c>
    </row>
    <row r="26" spans="1:10" x14ac:dyDescent="0.25">
      <c r="A26" t="s">
        <v>86</v>
      </c>
      <c r="B26">
        <v>198</v>
      </c>
      <c r="C26">
        <v>26027</v>
      </c>
      <c r="D26">
        <v>89794</v>
      </c>
      <c r="I26" s="26" t="s">
        <v>23</v>
      </c>
      <c r="J26" s="26">
        <f>B19+B40+B61</f>
        <v>28670531320</v>
      </c>
    </row>
    <row r="27" spans="1:10" x14ac:dyDescent="0.25">
      <c r="A27" t="s">
        <v>87</v>
      </c>
      <c r="B27">
        <v>2385114620</v>
      </c>
      <c r="C27">
        <v>7394253820</v>
      </c>
      <c r="D27">
        <v>404074848</v>
      </c>
      <c r="I27" s="26" t="s">
        <v>70</v>
      </c>
      <c r="J27" s="26">
        <f>D17+D38+D59</f>
        <v>1297512544</v>
      </c>
    </row>
    <row r="28" spans="1:10" x14ac:dyDescent="0.25">
      <c r="A28" t="s">
        <v>88</v>
      </c>
      <c r="B28">
        <v>704977</v>
      </c>
      <c r="C28">
        <v>32017938</v>
      </c>
      <c r="D28">
        <v>34488948</v>
      </c>
      <c r="I28" s="26" t="s">
        <v>71</v>
      </c>
      <c r="J28" s="26">
        <f>D18+D39+D60</f>
        <v>2278006148</v>
      </c>
    </row>
    <row r="29" spans="1:10" x14ac:dyDescent="0.25">
      <c r="A29" t="s">
        <v>79</v>
      </c>
      <c r="I29" s="26" t="s">
        <v>72</v>
      </c>
      <c r="J29" s="26">
        <f>D19+D40+D61</f>
        <v>3575518780</v>
      </c>
    </row>
    <row r="30" spans="1:10" x14ac:dyDescent="0.25">
      <c r="A30" t="s">
        <v>82</v>
      </c>
      <c r="B30" t="s">
        <v>89</v>
      </c>
      <c r="C30" t="s">
        <v>90</v>
      </c>
      <c r="D30" t="s">
        <v>91</v>
      </c>
      <c r="E30" t="s">
        <v>92</v>
      </c>
      <c r="F30" t="s">
        <v>28</v>
      </c>
      <c r="I30" s="26" t="s">
        <v>73</v>
      </c>
      <c r="J30" s="26">
        <f>F17+F38+F59</f>
        <v>8689458248</v>
      </c>
    </row>
    <row r="31" spans="1:10" x14ac:dyDescent="0.25">
      <c r="A31" t="s">
        <v>88</v>
      </c>
      <c r="B31">
        <v>66246960</v>
      </c>
      <c r="C31">
        <v>0</v>
      </c>
      <c r="D31">
        <v>967272</v>
      </c>
      <c r="E31">
        <v>0</v>
      </c>
      <c r="F31">
        <v>67214232</v>
      </c>
      <c r="I31" s="26" t="s">
        <v>74</v>
      </c>
      <c r="J31" s="26">
        <f>F18+F39+F60</f>
        <v>23556590550</v>
      </c>
    </row>
    <row r="32" spans="1:10" x14ac:dyDescent="0.25">
      <c r="A32" t="s">
        <v>93</v>
      </c>
      <c r="B32">
        <v>64834</v>
      </c>
      <c r="C32">
        <v>0</v>
      </c>
      <c r="D32">
        <v>909</v>
      </c>
      <c r="E32">
        <v>0</v>
      </c>
      <c r="F32">
        <v>65743</v>
      </c>
      <c r="I32" s="26" t="s">
        <v>24</v>
      </c>
      <c r="J32" s="26">
        <f>F19+F40+F61</f>
        <v>32246049820</v>
      </c>
    </row>
    <row r="33" spans="1:13" x14ac:dyDescent="0.25">
      <c r="A33" t="s">
        <v>94</v>
      </c>
      <c r="B33">
        <v>660427712</v>
      </c>
      <c r="C33">
        <v>0</v>
      </c>
      <c r="D33">
        <v>9302162</v>
      </c>
      <c r="E33">
        <v>0</v>
      </c>
      <c r="F33">
        <v>669729856</v>
      </c>
      <c r="I33" s="26" t="s">
        <v>105</v>
      </c>
      <c r="J33" s="26">
        <f>B21+B42+B63</f>
        <v>104971049000</v>
      </c>
    </row>
    <row r="34" spans="1:13" x14ac:dyDescent="0.25">
      <c r="A34" t="s">
        <v>95</v>
      </c>
      <c r="B34">
        <v>19860379600</v>
      </c>
      <c r="C34">
        <v>0</v>
      </c>
      <c r="D34">
        <v>287715872</v>
      </c>
      <c r="E34">
        <v>0</v>
      </c>
      <c r="F34">
        <v>20148095000</v>
      </c>
      <c r="I34" s="26" t="s">
        <v>75</v>
      </c>
      <c r="J34" s="26">
        <f>B11+B32+B53</f>
        <v>164718</v>
      </c>
    </row>
    <row r="35" spans="1:13" x14ac:dyDescent="0.25">
      <c r="A35" t="s">
        <v>96</v>
      </c>
      <c r="B35">
        <v>0</v>
      </c>
      <c r="C35">
        <v>0</v>
      </c>
      <c r="D35">
        <v>0</v>
      </c>
      <c r="E35">
        <v>0</v>
      </c>
      <c r="F35">
        <v>0</v>
      </c>
      <c r="I35" s="26" t="s">
        <v>76</v>
      </c>
      <c r="J35" s="26">
        <f>D11+D32+D53</f>
        <v>5859</v>
      </c>
    </row>
    <row r="36" spans="1:13" x14ac:dyDescent="0.25">
      <c r="A36" t="s">
        <v>97</v>
      </c>
      <c r="B36">
        <v>15145609200</v>
      </c>
      <c r="C36">
        <v>0</v>
      </c>
      <c r="D36">
        <v>217477056</v>
      </c>
      <c r="E36">
        <v>0</v>
      </c>
      <c r="F36">
        <v>15363086300</v>
      </c>
      <c r="I36" s="26" t="s">
        <v>113</v>
      </c>
      <c r="J36" s="26">
        <f>B12+B33+B54</f>
        <v>1634832640</v>
      </c>
    </row>
    <row r="37" spans="1:13" x14ac:dyDescent="0.25">
      <c r="A37" t="s">
        <v>98</v>
      </c>
      <c r="B37">
        <v>866459776</v>
      </c>
      <c r="C37">
        <v>0</v>
      </c>
      <c r="D37">
        <v>45749348</v>
      </c>
      <c r="E37">
        <v>0</v>
      </c>
      <c r="F37">
        <v>912209152</v>
      </c>
      <c r="I37" s="26" t="s">
        <v>114</v>
      </c>
      <c r="J37" s="26">
        <f>D12+D33+D54</f>
        <v>56744752</v>
      </c>
    </row>
    <row r="38" spans="1:13" x14ac:dyDescent="0.25">
      <c r="A38" t="s">
        <v>99</v>
      </c>
      <c r="B38">
        <v>2339441410</v>
      </c>
      <c r="C38">
        <v>0</v>
      </c>
      <c r="D38">
        <v>136790544</v>
      </c>
      <c r="E38">
        <v>0</v>
      </c>
      <c r="F38">
        <v>2476231940</v>
      </c>
      <c r="I38" s="45" t="s">
        <v>140</v>
      </c>
      <c r="J38" s="26">
        <f>F16+F37+F58</f>
        <v>3171708444</v>
      </c>
    </row>
    <row r="39" spans="1:13" x14ac:dyDescent="0.25">
      <c r="A39" t="s">
        <v>100</v>
      </c>
      <c r="B39">
        <v>5906787330</v>
      </c>
      <c r="C39">
        <v>0</v>
      </c>
      <c r="D39">
        <v>195729344</v>
      </c>
      <c r="E39">
        <v>0</v>
      </c>
      <c r="F39">
        <v>6102516740</v>
      </c>
    </row>
    <row r="40" spans="1:13" x14ac:dyDescent="0.25">
      <c r="A40" t="s">
        <v>101</v>
      </c>
      <c r="B40">
        <v>8246228990</v>
      </c>
      <c r="C40">
        <v>0</v>
      </c>
      <c r="D40">
        <v>332519872</v>
      </c>
      <c r="E40">
        <v>0</v>
      </c>
      <c r="F40">
        <v>8578748930</v>
      </c>
    </row>
    <row r="41" spans="1:13" x14ac:dyDescent="0.25">
      <c r="A41" t="s">
        <v>102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13" x14ac:dyDescent="0.25">
      <c r="A42" t="s">
        <v>103</v>
      </c>
      <c r="B42">
        <v>38910287900</v>
      </c>
      <c r="H42" s="43"/>
    </row>
    <row r="43" spans="1:13" x14ac:dyDescent="0.25">
      <c r="A43" t="s">
        <v>79</v>
      </c>
    </row>
    <row r="44" spans="1:13" x14ac:dyDescent="0.25">
      <c r="A44" t="s">
        <v>80</v>
      </c>
      <c r="H44" s="54"/>
      <c r="I44" s="54"/>
      <c r="J44" s="54"/>
      <c r="K44" s="54"/>
      <c r="L44" s="54"/>
      <c r="M44" s="54"/>
    </row>
    <row r="45" spans="1:13" x14ac:dyDescent="0.25">
      <c r="A45" t="s">
        <v>106</v>
      </c>
      <c r="H45" s="54"/>
      <c r="I45" s="54"/>
      <c r="J45" s="54"/>
      <c r="K45" s="54"/>
      <c r="L45" s="54"/>
      <c r="M45" s="54"/>
    </row>
    <row r="46" spans="1:13" x14ac:dyDescent="0.25">
      <c r="A46" t="s">
        <v>82</v>
      </c>
      <c r="B46" t="s">
        <v>83</v>
      </c>
      <c r="C46" t="s">
        <v>84</v>
      </c>
      <c r="D46" t="s">
        <v>85</v>
      </c>
      <c r="H46" s="54"/>
      <c r="I46" s="54"/>
      <c r="J46" s="54"/>
      <c r="K46" s="54"/>
      <c r="L46" s="54"/>
      <c r="M46" s="54"/>
    </row>
    <row r="47" spans="1:13" x14ac:dyDescent="0.25">
      <c r="A47" t="s">
        <v>86</v>
      </c>
      <c r="B47">
        <v>73</v>
      </c>
      <c r="C47">
        <v>6839</v>
      </c>
      <c r="D47">
        <v>22131</v>
      </c>
      <c r="H47" s="54"/>
      <c r="I47" s="54"/>
      <c r="J47" s="54"/>
      <c r="K47" s="54"/>
      <c r="L47" s="54"/>
      <c r="M47" s="54"/>
    </row>
    <row r="48" spans="1:13" x14ac:dyDescent="0.25">
      <c r="A48" t="s">
        <v>87</v>
      </c>
      <c r="B48">
        <v>883002816</v>
      </c>
      <c r="C48">
        <v>1942868350</v>
      </c>
      <c r="D48">
        <v>99588328</v>
      </c>
      <c r="H48" s="54"/>
      <c r="I48" s="54"/>
      <c r="J48" s="54"/>
      <c r="K48" s="54"/>
      <c r="L48" s="54"/>
      <c r="M48" s="54"/>
    </row>
    <row r="49" spans="1:13" x14ac:dyDescent="0.25">
      <c r="A49" t="s">
        <v>88</v>
      </c>
      <c r="B49">
        <v>537217</v>
      </c>
      <c r="C49">
        <v>14900272</v>
      </c>
      <c r="D49">
        <v>15148131</v>
      </c>
      <c r="H49" s="54"/>
      <c r="I49" s="54"/>
      <c r="J49" s="54"/>
      <c r="K49" s="54"/>
      <c r="L49" s="54"/>
      <c r="M49" s="54"/>
    </row>
    <row r="50" spans="1:13" x14ac:dyDescent="0.25">
      <c r="A50" t="s">
        <v>79</v>
      </c>
      <c r="H50" s="54"/>
      <c r="I50" s="54"/>
      <c r="J50" s="54"/>
      <c r="K50" s="54"/>
      <c r="L50" s="54"/>
      <c r="M50" s="54"/>
    </row>
    <row r="51" spans="1:13" x14ac:dyDescent="0.25">
      <c r="A51" t="s">
        <v>82</v>
      </c>
      <c r="B51" t="s">
        <v>89</v>
      </c>
      <c r="C51" t="s">
        <v>90</v>
      </c>
      <c r="D51" t="s">
        <v>91</v>
      </c>
      <c r="E51" t="s">
        <v>92</v>
      </c>
      <c r="F51" t="s">
        <v>28</v>
      </c>
      <c r="H51" s="54"/>
      <c r="I51" s="54"/>
      <c r="J51" s="54"/>
      <c r="K51" s="54"/>
      <c r="L51" s="54"/>
      <c r="M51" s="54"/>
    </row>
    <row r="52" spans="1:13" x14ac:dyDescent="0.25">
      <c r="A52" t="s">
        <v>88</v>
      </c>
      <c r="B52">
        <v>28858234</v>
      </c>
      <c r="C52">
        <v>0</v>
      </c>
      <c r="D52">
        <v>1727377</v>
      </c>
      <c r="E52">
        <v>0</v>
      </c>
      <c r="F52">
        <v>30585612</v>
      </c>
      <c r="H52" s="54"/>
      <c r="I52" s="54"/>
      <c r="J52" s="54"/>
      <c r="K52" s="54"/>
      <c r="L52" s="54"/>
      <c r="M52" s="54"/>
    </row>
    <row r="53" spans="1:13" x14ac:dyDescent="0.25">
      <c r="A53" t="s">
        <v>93</v>
      </c>
      <c r="B53">
        <v>41237</v>
      </c>
      <c r="C53">
        <v>0</v>
      </c>
      <c r="D53">
        <v>2057</v>
      </c>
      <c r="E53">
        <v>0</v>
      </c>
      <c r="F53">
        <v>43295</v>
      </c>
      <c r="H53" s="54"/>
      <c r="I53" s="54"/>
      <c r="J53" s="54"/>
      <c r="K53" s="54"/>
      <c r="L53" s="54"/>
      <c r="M53" s="54"/>
    </row>
    <row r="54" spans="1:13" x14ac:dyDescent="0.25">
      <c r="A54" t="s">
        <v>94</v>
      </c>
      <c r="B54">
        <v>153104000</v>
      </c>
      <c r="C54">
        <v>0</v>
      </c>
      <c r="D54">
        <v>7925998</v>
      </c>
      <c r="E54">
        <v>0</v>
      </c>
      <c r="F54">
        <v>161030000</v>
      </c>
      <c r="H54" s="54"/>
      <c r="I54" s="54"/>
      <c r="J54" s="54"/>
      <c r="K54" s="54"/>
      <c r="L54" s="54"/>
      <c r="M54" s="54"/>
    </row>
    <row r="55" spans="1:13" x14ac:dyDescent="0.25">
      <c r="A55" t="s">
        <v>95</v>
      </c>
      <c r="B55">
        <v>4604143100</v>
      </c>
      <c r="C55">
        <v>0</v>
      </c>
      <c r="D55">
        <v>245151120</v>
      </c>
      <c r="E55">
        <v>0</v>
      </c>
      <c r="F55">
        <v>4849294340</v>
      </c>
      <c r="H55" s="54"/>
      <c r="I55" s="54"/>
      <c r="J55" s="54"/>
      <c r="K55" s="54"/>
      <c r="L55" s="54"/>
      <c r="M55" s="54"/>
    </row>
    <row r="56" spans="1:13" x14ac:dyDescent="0.25">
      <c r="A56" t="s">
        <v>96</v>
      </c>
      <c r="B56">
        <v>0</v>
      </c>
      <c r="C56">
        <v>0</v>
      </c>
      <c r="D56">
        <v>0</v>
      </c>
      <c r="E56">
        <v>0</v>
      </c>
      <c r="F56">
        <v>0</v>
      </c>
      <c r="H56" s="54"/>
      <c r="I56" s="54"/>
      <c r="J56" s="54"/>
      <c r="K56" s="54"/>
      <c r="L56" s="54"/>
      <c r="M56" s="54"/>
    </row>
    <row r="57" spans="1:13" x14ac:dyDescent="0.25">
      <c r="A57" t="s">
        <v>97</v>
      </c>
      <c r="B57">
        <v>4814231550</v>
      </c>
      <c r="C57">
        <v>0</v>
      </c>
      <c r="D57">
        <v>315104096</v>
      </c>
      <c r="E57">
        <v>0</v>
      </c>
      <c r="F57">
        <v>5129335810</v>
      </c>
      <c r="H57" s="54"/>
      <c r="I57" s="54"/>
      <c r="J57" s="54"/>
      <c r="K57" s="54"/>
      <c r="L57" s="54"/>
      <c r="M57" s="54"/>
    </row>
    <row r="58" spans="1:13" x14ac:dyDescent="0.25">
      <c r="A58" t="s">
        <v>98</v>
      </c>
      <c r="B58">
        <v>244950896</v>
      </c>
      <c r="C58">
        <v>0</v>
      </c>
      <c r="D58">
        <v>54510260</v>
      </c>
      <c r="E58">
        <v>0</v>
      </c>
      <c r="F58">
        <v>299461152</v>
      </c>
      <c r="H58" s="54"/>
      <c r="I58" s="54"/>
      <c r="J58" s="54"/>
      <c r="K58" s="54"/>
      <c r="L58" s="54"/>
      <c r="M58" s="54"/>
    </row>
    <row r="59" spans="1:13" x14ac:dyDescent="0.25">
      <c r="A59" t="s">
        <v>99</v>
      </c>
      <c r="B59">
        <v>661367424</v>
      </c>
      <c r="C59">
        <v>0</v>
      </c>
      <c r="D59">
        <v>162985680</v>
      </c>
      <c r="E59">
        <v>0</v>
      </c>
      <c r="F59">
        <v>824353088</v>
      </c>
      <c r="H59" s="54"/>
      <c r="I59" s="54"/>
      <c r="J59" s="54"/>
      <c r="K59" s="54"/>
      <c r="L59" s="54"/>
      <c r="M59" s="54"/>
    </row>
    <row r="60" spans="1:13" x14ac:dyDescent="0.25">
      <c r="A60" t="s">
        <v>100</v>
      </c>
      <c r="B60">
        <v>1877550210</v>
      </c>
      <c r="C60">
        <v>0</v>
      </c>
      <c r="D60">
        <v>283593664</v>
      </c>
      <c r="E60">
        <v>0</v>
      </c>
      <c r="F60">
        <v>2161143810</v>
      </c>
      <c r="H60" s="54"/>
      <c r="I60" s="54"/>
      <c r="J60" s="54"/>
      <c r="K60" s="54"/>
      <c r="L60" s="54"/>
      <c r="M60" s="54"/>
    </row>
    <row r="61" spans="1:13" x14ac:dyDescent="0.25">
      <c r="A61" t="s">
        <v>101</v>
      </c>
      <c r="B61">
        <v>2538917630</v>
      </c>
      <c r="C61">
        <v>0</v>
      </c>
      <c r="D61">
        <v>446579328</v>
      </c>
      <c r="E61">
        <v>0</v>
      </c>
      <c r="F61">
        <v>2985497090</v>
      </c>
      <c r="H61" s="54"/>
      <c r="I61" s="54"/>
      <c r="J61" s="54"/>
      <c r="K61" s="54"/>
      <c r="L61" s="54"/>
      <c r="M61" s="54"/>
    </row>
    <row r="62" spans="1:13" x14ac:dyDescent="0.25">
      <c r="A62" t="s">
        <v>102</v>
      </c>
      <c r="B62">
        <v>0</v>
      </c>
      <c r="C62">
        <v>0</v>
      </c>
      <c r="D62">
        <v>0</v>
      </c>
      <c r="E62">
        <v>0</v>
      </c>
      <c r="F62">
        <v>0</v>
      </c>
      <c r="H62" s="54"/>
      <c r="I62" s="54"/>
      <c r="J62" s="54"/>
      <c r="K62" s="54"/>
      <c r="L62" s="54"/>
      <c r="M62" s="54"/>
    </row>
    <row r="63" spans="1:13" x14ac:dyDescent="0.25">
      <c r="A63" t="s">
        <v>103</v>
      </c>
      <c r="B63">
        <v>10760251400</v>
      </c>
      <c r="H63" s="54"/>
      <c r="I63" s="54"/>
      <c r="J63" s="54"/>
      <c r="K63" s="54"/>
      <c r="L63" s="54"/>
      <c r="M63" s="5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63"/>
  <sheetViews>
    <sheetView zoomScale="70" zoomScaleNormal="70" workbookViewId="0">
      <selection sqref="A1:F1048576"/>
    </sheetView>
  </sheetViews>
  <sheetFormatPr defaultRowHeight="15.75" x14ac:dyDescent="0.25"/>
  <cols>
    <col min="7" max="8" width="8.88671875" style="26"/>
    <col min="9" max="9" width="10.21875" style="26" bestFit="1" customWidth="1"/>
    <col min="10" max="10" width="9.6640625" style="26" bestFit="1" customWidth="1"/>
    <col min="11" max="11" width="8.88671875" style="26"/>
    <col min="12" max="12" width="18.5546875" style="26" customWidth="1"/>
    <col min="13" max="16384" width="8.88671875" style="26"/>
  </cols>
  <sheetData>
    <row r="1" spans="1:48" x14ac:dyDescent="0.25">
      <c r="A1" t="s">
        <v>79</v>
      </c>
      <c r="J1" s="26" t="s">
        <v>112</v>
      </c>
      <c r="L1" s="26" t="s">
        <v>0</v>
      </c>
      <c r="M1" s="26" t="s">
        <v>1</v>
      </c>
      <c r="N1" s="26" t="s">
        <v>2</v>
      </c>
      <c r="O1" s="26" t="s">
        <v>3</v>
      </c>
      <c r="P1" s="26" t="s">
        <v>4</v>
      </c>
      <c r="Q1" s="26" t="s">
        <v>5</v>
      </c>
      <c r="R1" s="26" t="s">
        <v>69</v>
      </c>
      <c r="S1" s="26" t="s">
        <v>6</v>
      </c>
      <c r="T1" s="26" t="s">
        <v>7</v>
      </c>
      <c r="U1" s="26" t="s">
        <v>8</v>
      </c>
      <c r="V1" s="26" t="s">
        <v>9</v>
      </c>
      <c r="W1" s="26" t="s">
        <v>10</v>
      </c>
      <c r="X1" s="26" t="s">
        <v>11</v>
      </c>
      <c r="Y1" s="26" t="s">
        <v>12</v>
      </c>
      <c r="Z1" s="26" t="s">
        <v>13</v>
      </c>
      <c r="AA1" s="26" t="s">
        <v>14</v>
      </c>
      <c r="AB1" s="26" t="s">
        <v>15</v>
      </c>
      <c r="AC1" s="26" t="s">
        <v>16</v>
      </c>
      <c r="AD1" s="26" t="s">
        <v>17</v>
      </c>
      <c r="AE1" s="26" t="s">
        <v>18</v>
      </c>
      <c r="AF1" s="26" t="s">
        <v>19</v>
      </c>
      <c r="AG1" s="26" t="s">
        <v>20</v>
      </c>
      <c r="AH1" s="26" t="s">
        <v>21</v>
      </c>
      <c r="AI1" s="26" t="s">
        <v>22</v>
      </c>
      <c r="AJ1" s="26" t="s">
        <v>23</v>
      </c>
      <c r="AK1" s="26" t="s">
        <v>70</v>
      </c>
      <c r="AL1" s="26" t="s">
        <v>71</v>
      </c>
      <c r="AM1" s="26" t="s">
        <v>72</v>
      </c>
      <c r="AN1" s="26" t="s">
        <v>73</v>
      </c>
      <c r="AO1" s="26" t="s">
        <v>74</v>
      </c>
      <c r="AP1" s="26" t="s">
        <v>24</v>
      </c>
      <c r="AQ1" s="26" t="s">
        <v>105</v>
      </c>
      <c r="AR1" s="26" t="s">
        <v>75</v>
      </c>
      <c r="AS1" s="26" t="s">
        <v>76</v>
      </c>
      <c r="AT1" s="26" t="s">
        <v>113</v>
      </c>
      <c r="AU1" s="26" t="s">
        <v>114</v>
      </c>
      <c r="AV1" s="45" t="s">
        <v>140</v>
      </c>
    </row>
    <row r="2" spans="1:48" x14ac:dyDescent="0.25">
      <c r="A2" t="s">
        <v>80</v>
      </c>
      <c r="I2" s="26" t="s">
        <v>0</v>
      </c>
      <c r="J2" s="26">
        <f>B15+B36+B57</f>
        <v>67988681670</v>
      </c>
      <c r="L2" s="26">
        <f>J2</f>
        <v>67988681670</v>
      </c>
      <c r="M2" s="26">
        <f>J3</f>
        <v>2717848884</v>
      </c>
      <c r="N2" s="26">
        <f>J4</f>
        <v>70706530820</v>
      </c>
      <c r="O2" s="26">
        <f>J5</f>
        <v>0</v>
      </c>
      <c r="P2" s="26">
        <f>J6</f>
        <v>0</v>
      </c>
      <c r="Q2" s="26">
        <f>J7</f>
        <v>0</v>
      </c>
      <c r="R2" s="26">
        <f>J8</f>
        <v>62957693420</v>
      </c>
      <c r="S2" s="26">
        <f>J9</f>
        <v>1916991410</v>
      </c>
      <c r="T2" s="26">
        <f>J10</f>
        <v>64874683930</v>
      </c>
      <c r="U2" s="26">
        <f>J11</f>
        <v>610</v>
      </c>
      <c r="V2" s="26">
        <f>J12</f>
        <v>72357</v>
      </c>
      <c r="W2" s="26">
        <f>J13</f>
        <v>223405</v>
      </c>
      <c r="X2" s="26">
        <f>J14</f>
        <v>7363233790</v>
      </c>
      <c r="Y2" s="26">
        <f>J15</f>
        <v>20556452610</v>
      </c>
      <c r="Z2" s="26">
        <f>J16</f>
        <v>1005326512</v>
      </c>
      <c r="AA2" s="26">
        <f>J17</f>
        <v>28925012912</v>
      </c>
      <c r="AB2" s="26">
        <f>J18</f>
        <v>4256677</v>
      </c>
      <c r="AC2" s="26">
        <f>J19</f>
        <v>154937602</v>
      </c>
      <c r="AD2" s="26">
        <f>J20</f>
        <v>142009782</v>
      </c>
      <c r="AE2" s="26">
        <f>J21</f>
        <v>301204061</v>
      </c>
      <c r="AF2" s="26">
        <f>J22</f>
        <v>292067728</v>
      </c>
      <c r="AG2" s="26">
        <f>J23</f>
        <v>9132046</v>
      </c>
      <c r="AH2" s="26">
        <f>J24</f>
        <v>9556962308</v>
      </c>
      <c r="AI2" s="26">
        <f>J25</f>
        <v>26515584560</v>
      </c>
      <c r="AJ2" s="26">
        <f>J26</f>
        <v>36072546050</v>
      </c>
      <c r="AK2" s="26">
        <f>J27</f>
        <v>1407622014</v>
      </c>
      <c r="AL2" s="26">
        <f>J28</f>
        <v>2446063890</v>
      </c>
      <c r="AM2" s="26">
        <f>J29</f>
        <v>3853685920</v>
      </c>
      <c r="AN2" s="26">
        <f>J30</f>
        <v>10964584060</v>
      </c>
      <c r="AO2" s="26">
        <f>J31</f>
        <v>28961648940</v>
      </c>
      <c r="AP2" s="26">
        <f>J32</f>
        <v>39926232300</v>
      </c>
      <c r="AQ2" s="26">
        <f>J33</f>
        <v>133725930400</v>
      </c>
      <c r="AR2" s="26">
        <f>J34</f>
        <v>306523</v>
      </c>
      <c r="AS2" s="26">
        <f>J35</f>
        <v>9309</v>
      </c>
      <c r="AT2" s="26">
        <f>J36</f>
        <v>2093565342</v>
      </c>
      <c r="AU2" s="26">
        <f>J37</f>
        <v>61978385</v>
      </c>
      <c r="AV2" s="26">
        <f>J38</f>
        <v>4010392190</v>
      </c>
    </row>
    <row r="3" spans="1:48" x14ac:dyDescent="0.25">
      <c r="A3" t="s">
        <v>81</v>
      </c>
      <c r="I3" s="26" t="s">
        <v>1</v>
      </c>
      <c r="J3" s="26">
        <f>D15+D36+D57</f>
        <v>2717848884</v>
      </c>
    </row>
    <row r="4" spans="1:48" x14ac:dyDescent="0.25">
      <c r="A4" t="s">
        <v>82</v>
      </c>
      <c r="B4" t="s">
        <v>83</v>
      </c>
      <c r="C4" t="s">
        <v>84</v>
      </c>
      <c r="D4" t="s">
        <v>85</v>
      </c>
      <c r="I4" s="26" t="s">
        <v>2</v>
      </c>
      <c r="J4" s="26">
        <f>F15+F36+F57</f>
        <v>70706530820</v>
      </c>
    </row>
    <row r="5" spans="1:48" x14ac:dyDescent="0.25">
      <c r="A5" t="s">
        <v>86</v>
      </c>
      <c r="B5">
        <v>248</v>
      </c>
      <c r="C5">
        <v>28962</v>
      </c>
      <c r="D5">
        <v>76277</v>
      </c>
      <c r="I5" s="26" t="s">
        <v>3</v>
      </c>
      <c r="J5" s="26">
        <f>B20+B41+B62</f>
        <v>0</v>
      </c>
    </row>
    <row r="6" spans="1:48" x14ac:dyDescent="0.25">
      <c r="A6" t="s">
        <v>87</v>
      </c>
      <c r="B6">
        <v>2993505280</v>
      </c>
      <c r="C6">
        <v>8228108800</v>
      </c>
      <c r="D6">
        <v>343247968</v>
      </c>
      <c r="I6" s="26" t="s">
        <v>4</v>
      </c>
      <c r="J6" s="26">
        <f>D20+D41+D62</f>
        <v>0</v>
      </c>
    </row>
    <row r="7" spans="1:48" x14ac:dyDescent="0.25">
      <c r="A7" t="s">
        <v>88</v>
      </c>
      <c r="B7">
        <v>2639754</v>
      </c>
      <c r="C7">
        <v>94140160</v>
      </c>
      <c r="D7">
        <v>77684936</v>
      </c>
      <c r="I7" s="26" t="s">
        <v>5</v>
      </c>
      <c r="J7" s="26">
        <f>F20+F41+F62</f>
        <v>0</v>
      </c>
    </row>
    <row r="8" spans="1:48" x14ac:dyDescent="0.25">
      <c r="A8" t="s">
        <v>79</v>
      </c>
      <c r="I8" s="26" t="s">
        <v>69</v>
      </c>
      <c r="J8" s="26">
        <f>B13+B34+B55</f>
        <v>62957693420</v>
      </c>
    </row>
    <row r="9" spans="1:48" x14ac:dyDescent="0.25">
      <c r="A9" t="s">
        <v>82</v>
      </c>
      <c r="B9" t="s">
        <v>89</v>
      </c>
      <c r="C9" t="s">
        <v>90</v>
      </c>
      <c r="D9" t="s">
        <v>91</v>
      </c>
      <c r="E9" t="s">
        <v>92</v>
      </c>
      <c r="F9" t="s">
        <v>28</v>
      </c>
      <c r="I9" s="26" t="s">
        <v>6</v>
      </c>
      <c r="J9" s="26">
        <f>D13+D34+D55</f>
        <v>1916991410</v>
      </c>
    </row>
    <row r="10" spans="1:48" x14ac:dyDescent="0.25">
      <c r="A10" t="s">
        <v>88</v>
      </c>
      <c r="B10">
        <v>168296096</v>
      </c>
      <c r="C10">
        <v>0</v>
      </c>
      <c r="D10">
        <v>6164205</v>
      </c>
      <c r="E10">
        <v>0</v>
      </c>
      <c r="F10">
        <v>174460304</v>
      </c>
      <c r="I10" s="26" t="s">
        <v>7</v>
      </c>
      <c r="J10" s="26">
        <f>F13+F34+F55</f>
        <v>64874683930</v>
      </c>
    </row>
    <row r="11" spans="1:48" x14ac:dyDescent="0.25">
      <c r="A11" t="s">
        <v>93</v>
      </c>
      <c r="B11">
        <v>117553</v>
      </c>
      <c r="C11">
        <v>0</v>
      </c>
      <c r="D11">
        <v>5016</v>
      </c>
      <c r="E11">
        <v>0</v>
      </c>
      <c r="F11">
        <v>122568</v>
      </c>
      <c r="I11" s="26" t="s">
        <v>8</v>
      </c>
      <c r="J11" s="26">
        <f>B5+B26+B47</f>
        <v>610</v>
      </c>
    </row>
    <row r="12" spans="1:48" x14ac:dyDescent="0.25">
      <c r="A12" t="s">
        <v>94</v>
      </c>
      <c r="B12">
        <v>1038960510</v>
      </c>
      <c r="C12">
        <v>0</v>
      </c>
      <c r="D12">
        <v>43315052</v>
      </c>
      <c r="E12">
        <v>0</v>
      </c>
      <c r="F12">
        <v>1082275580</v>
      </c>
      <c r="I12" s="26" t="s">
        <v>9</v>
      </c>
      <c r="J12" s="26">
        <f>C5+C26+C47</f>
        <v>72357</v>
      </c>
    </row>
    <row r="13" spans="1:48" x14ac:dyDescent="0.25">
      <c r="A13" t="s">
        <v>95</v>
      </c>
      <c r="B13">
        <v>31243618300</v>
      </c>
      <c r="C13">
        <v>0</v>
      </c>
      <c r="D13">
        <v>1339734530</v>
      </c>
      <c r="E13">
        <v>0</v>
      </c>
      <c r="F13">
        <v>32583352300</v>
      </c>
      <c r="I13" s="26" t="s">
        <v>10</v>
      </c>
      <c r="J13" s="26">
        <f>D5+D26+D47</f>
        <v>223405</v>
      </c>
    </row>
    <row r="14" spans="1:48" x14ac:dyDescent="0.25">
      <c r="A14" t="s">
        <v>96</v>
      </c>
      <c r="B14">
        <v>0</v>
      </c>
      <c r="C14">
        <v>0</v>
      </c>
      <c r="D14">
        <v>0</v>
      </c>
      <c r="E14">
        <v>0</v>
      </c>
      <c r="F14">
        <v>0</v>
      </c>
      <c r="I14" s="26" t="s">
        <v>11</v>
      </c>
      <c r="J14" s="26">
        <f>B6+B27+B48</f>
        <v>7363233790</v>
      </c>
    </row>
    <row r="15" spans="1:48" x14ac:dyDescent="0.25">
      <c r="A15" t="s">
        <v>97</v>
      </c>
      <c r="B15">
        <v>42585980900</v>
      </c>
      <c r="C15">
        <v>0</v>
      </c>
      <c r="D15">
        <v>2149920260</v>
      </c>
      <c r="E15">
        <v>0</v>
      </c>
      <c r="F15">
        <v>44735901700</v>
      </c>
      <c r="I15" s="26" t="s">
        <v>12</v>
      </c>
      <c r="J15" s="26">
        <f>C6+C27+C48</f>
        <v>20556452610</v>
      </c>
    </row>
    <row r="16" spans="1:48" x14ac:dyDescent="0.25">
      <c r="A16" t="s">
        <v>98</v>
      </c>
      <c r="B16">
        <v>2073312380</v>
      </c>
      <c r="C16">
        <v>0</v>
      </c>
      <c r="D16">
        <v>362472608</v>
      </c>
      <c r="E16">
        <v>0</v>
      </c>
      <c r="F16">
        <v>2435784960</v>
      </c>
      <c r="I16" s="26" t="s">
        <v>13</v>
      </c>
      <c r="J16" s="26">
        <f>D6+D27+D48</f>
        <v>1005326512</v>
      </c>
    </row>
    <row r="17" spans="1:10" x14ac:dyDescent="0.25">
      <c r="A17" t="s">
        <v>99</v>
      </c>
      <c r="B17">
        <v>5597943300</v>
      </c>
      <c r="C17">
        <v>0</v>
      </c>
      <c r="D17">
        <v>1083793150</v>
      </c>
      <c r="E17">
        <v>0</v>
      </c>
      <c r="F17">
        <v>6681736190</v>
      </c>
      <c r="I17" s="26" t="s">
        <v>14</v>
      </c>
      <c r="J17" s="26">
        <f>SUM(J14:J16)</f>
        <v>28925012912</v>
      </c>
    </row>
    <row r="18" spans="1:10" x14ac:dyDescent="0.25">
      <c r="A18" t="s">
        <v>100</v>
      </c>
      <c r="B18">
        <v>16608531500</v>
      </c>
      <c r="C18">
        <v>0</v>
      </c>
      <c r="D18">
        <v>1934928130</v>
      </c>
      <c r="E18">
        <v>0</v>
      </c>
      <c r="F18">
        <v>18543460400</v>
      </c>
      <c r="I18" s="26" t="s">
        <v>15</v>
      </c>
      <c r="J18" s="26">
        <f>B7+B28+B49</f>
        <v>4256677</v>
      </c>
    </row>
    <row r="19" spans="1:10" x14ac:dyDescent="0.25">
      <c r="A19" t="s">
        <v>101</v>
      </c>
      <c r="B19">
        <v>22206474200</v>
      </c>
      <c r="C19">
        <v>0</v>
      </c>
      <c r="D19">
        <v>3018721280</v>
      </c>
      <c r="E19">
        <v>0</v>
      </c>
      <c r="F19">
        <v>25225195500</v>
      </c>
      <c r="I19" s="26" t="s">
        <v>16</v>
      </c>
      <c r="J19" s="26">
        <f>C7+C28+C49</f>
        <v>154937602</v>
      </c>
    </row>
    <row r="20" spans="1:10" x14ac:dyDescent="0.25">
      <c r="A20" t="s">
        <v>102</v>
      </c>
      <c r="B20">
        <v>0</v>
      </c>
      <c r="C20">
        <v>0</v>
      </c>
      <c r="D20">
        <v>0</v>
      </c>
      <c r="E20">
        <v>0</v>
      </c>
      <c r="F20">
        <v>0</v>
      </c>
      <c r="I20" s="26" t="s">
        <v>17</v>
      </c>
      <c r="J20" s="26">
        <f>D7+D28+D49</f>
        <v>142009782</v>
      </c>
    </row>
    <row r="21" spans="1:10" x14ac:dyDescent="0.25">
      <c r="A21" t="s">
        <v>103</v>
      </c>
      <c r="B21">
        <v>69373411300</v>
      </c>
      <c r="I21" s="26" t="s">
        <v>18</v>
      </c>
      <c r="J21" s="26">
        <f>SUM(J18:J20)</f>
        <v>301204061</v>
      </c>
    </row>
    <row r="22" spans="1:10" x14ac:dyDescent="0.25">
      <c r="A22" t="s">
        <v>79</v>
      </c>
      <c r="I22" s="26" t="s">
        <v>19</v>
      </c>
      <c r="J22" s="26">
        <f>B10+B31+B52</f>
        <v>292067728</v>
      </c>
    </row>
    <row r="23" spans="1:10" x14ac:dyDescent="0.25">
      <c r="A23" t="s">
        <v>80</v>
      </c>
      <c r="I23" s="26" t="s">
        <v>20</v>
      </c>
      <c r="J23" s="26">
        <f>D10+D31+D52</f>
        <v>9132046</v>
      </c>
    </row>
    <row r="24" spans="1:10" x14ac:dyDescent="0.25">
      <c r="A24" t="s">
        <v>104</v>
      </c>
      <c r="I24" s="26" t="s">
        <v>21</v>
      </c>
      <c r="J24" s="26">
        <f>B17+B38+B59</f>
        <v>9556962308</v>
      </c>
    </row>
    <row r="25" spans="1:10" x14ac:dyDescent="0.25">
      <c r="A25" t="s">
        <v>82</v>
      </c>
      <c r="B25" t="s">
        <v>83</v>
      </c>
      <c r="C25" t="s">
        <v>84</v>
      </c>
      <c r="D25" t="s">
        <v>85</v>
      </c>
      <c r="I25" s="26" t="s">
        <v>22</v>
      </c>
      <c r="J25" s="26">
        <f>B18+B39+B60</f>
        <v>26515584560</v>
      </c>
    </row>
    <row r="26" spans="1:10" x14ac:dyDescent="0.25">
      <c r="A26" t="s">
        <v>86</v>
      </c>
      <c r="B26">
        <v>261</v>
      </c>
      <c r="C26">
        <v>34082</v>
      </c>
      <c r="D26">
        <v>117175</v>
      </c>
      <c r="I26" s="26" t="s">
        <v>23</v>
      </c>
      <c r="J26" s="26">
        <f>B19+B40+B61</f>
        <v>36072546050</v>
      </c>
    </row>
    <row r="27" spans="1:10" x14ac:dyDescent="0.25">
      <c r="A27" t="s">
        <v>87</v>
      </c>
      <c r="B27">
        <v>3156558080</v>
      </c>
      <c r="C27">
        <v>9682590720</v>
      </c>
      <c r="D27">
        <v>527289632</v>
      </c>
      <c r="I27" s="26" t="s">
        <v>70</v>
      </c>
      <c r="J27" s="26">
        <f>D17+D38+D59</f>
        <v>1407622014</v>
      </c>
    </row>
    <row r="28" spans="1:10" x14ac:dyDescent="0.25">
      <c r="A28" t="s">
        <v>88</v>
      </c>
      <c r="B28">
        <v>895479</v>
      </c>
      <c r="C28">
        <v>40964432</v>
      </c>
      <c r="D28">
        <v>44194752</v>
      </c>
      <c r="I28" s="26" t="s">
        <v>71</v>
      </c>
      <c r="J28" s="26">
        <f>D18+D39+D60</f>
        <v>2446063890</v>
      </c>
    </row>
    <row r="29" spans="1:10" x14ac:dyDescent="0.25">
      <c r="A29" t="s">
        <v>79</v>
      </c>
      <c r="I29" s="26" t="s">
        <v>72</v>
      </c>
      <c r="J29" s="26">
        <f>D19+D40+D61</f>
        <v>3853685920</v>
      </c>
    </row>
    <row r="30" spans="1:10" x14ac:dyDescent="0.25">
      <c r="A30" t="s">
        <v>82</v>
      </c>
      <c r="B30" t="s">
        <v>89</v>
      </c>
      <c r="C30" t="s">
        <v>90</v>
      </c>
      <c r="D30" t="s">
        <v>91</v>
      </c>
      <c r="E30" t="s">
        <v>92</v>
      </c>
      <c r="F30" t="s">
        <v>28</v>
      </c>
      <c r="I30" s="26" t="s">
        <v>73</v>
      </c>
      <c r="J30" s="26">
        <f>F17+F38+F59</f>
        <v>10964584060</v>
      </c>
    </row>
    <row r="31" spans="1:10" x14ac:dyDescent="0.25">
      <c r="A31" t="s">
        <v>88</v>
      </c>
      <c r="B31">
        <v>85012184</v>
      </c>
      <c r="C31">
        <v>0</v>
      </c>
      <c r="D31">
        <v>1042734</v>
      </c>
      <c r="E31">
        <v>0</v>
      </c>
      <c r="F31">
        <v>86054920</v>
      </c>
      <c r="I31" s="26" t="s">
        <v>74</v>
      </c>
      <c r="J31" s="26">
        <f>F18+F39+F60</f>
        <v>28961648940</v>
      </c>
    </row>
    <row r="32" spans="1:10" x14ac:dyDescent="0.25">
      <c r="A32" t="s">
        <v>93</v>
      </c>
      <c r="B32">
        <v>112836</v>
      </c>
      <c r="C32">
        <v>0</v>
      </c>
      <c r="D32">
        <v>1364</v>
      </c>
      <c r="E32">
        <v>0</v>
      </c>
      <c r="F32">
        <v>114200</v>
      </c>
      <c r="I32" s="26" t="s">
        <v>24</v>
      </c>
      <c r="J32" s="26">
        <f>F19+F40+F61</f>
        <v>39926232300</v>
      </c>
    </row>
    <row r="33" spans="1:13" x14ac:dyDescent="0.25">
      <c r="A33" t="s">
        <v>94</v>
      </c>
      <c r="B33">
        <v>847530304</v>
      </c>
      <c r="C33">
        <v>0</v>
      </c>
      <c r="D33">
        <v>10263653</v>
      </c>
      <c r="E33">
        <v>0</v>
      </c>
      <c r="F33">
        <v>857793984</v>
      </c>
      <c r="I33" s="26" t="s">
        <v>105</v>
      </c>
      <c r="J33" s="26">
        <f>B21+B42+B63</f>
        <v>133725930400</v>
      </c>
    </row>
    <row r="34" spans="1:13" x14ac:dyDescent="0.25">
      <c r="A34" t="s">
        <v>95</v>
      </c>
      <c r="B34">
        <v>25486929900</v>
      </c>
      <c r="C34">
        <v>0</v>
      </c>
      <c r="D34">
        <v>317454784</v>
      </c>
      <c r="E34">
        <v>0</v>
      </c>
      <c r="F34">
        <v>25804384300</v>
      </c>
      <c r="I34" s="26" t="s">
        <v>75</v>
      </c>
      <c r="J34" s="26">
        <f>B11+B32+B53</f>
        <v>306523</v>
      </c>
    </row>
    <row r="35" spans="1:13" x14ac:dyDescent="0.25">
      <c r="A35" t="s">
        <v>96</v>
      </c>
      <c r="B35">
        <v>0</v>
      </c>
      <c r="C35">
        <v>0</v>
      </c>
      <c r="D35">
        <v>0</v>
      </c>
      <c r="E35">
        <v>0</v>
      </c>
      <c r="F35">
        <v>0</v>
      </c>
      <c r="I35" s="26" t="s">
        <v>76</v>
      </c>
      <c r="J35" s="26">
        <f>D11+D32+D53</f>
        <v>9309</v>
      </c>
    </row>
    <row r="36" spans="1:13" x14ac:dyDescent="0.25">
      <c r="A36" t="s">
        <v>97</v>
      </c>
      <c r="B36">
        <v>19238371300</v>
      </c>
      <c r="C36">
        <v>0</v>
      </c>
      <c r="D36">
        <v>239435856</v>
      </c>
      <c r="E36">
        <v>0</v>
      </c>
      <c r="F36">
        <v>19477807100</v>
      </c>
      <c r="I36" s="26" t="s">
        <v>113</v>
      </c>
      <c r="J36" s="26">
        <f>B12+B33+B54</f>
        <v>2093565342</v>
      </c>
    </row>
    <row r="37" spans="1:13" x14ac:dyDescent="0.25">
      <c r="A37" t="s">
        <v>98</v>
      </c>
      <c r="B37">
        <v>1132364290</v>
      </c>
      <c r="C37">
        <v>0</v>
      </c>
      <c r="D37">
        <v>50728088</v>
      </c>
      <c r="E37">
        <v>0</v>
      </c>
      <c r="F37">
        <v>1183092350</v>
      </c>
      <c r="I37" s="26" t="s">
        <v>114</v>
      </c>
      <c r="J37" s="26">
        <f>D12+D33+D54</f>
        <v>61978385</v>
      </c>
    </row>
    <row r="38" spans="1:13" x14ac:dyDescent="0.25">
      <c r="A38" t="s">
        <v>99</v>
      </c>
      <c r="B38">
        <v>3057383680</v>
      </c>
      <c r="C38">
        <v>0</v>
      </c>
      <c r="D38">
        <v>151676976</v>
      </c>
      <c r="E38">
        <v>0</v>
      </c>
      <c r="F38">
        <v>3209060610</v>
      </c>
      <c r="I38" s="45" t="s">
        <v>140</v>
      </c>
      <c r="J38" s="26">
        <f>F16+F37+F58</f>
        <v>4010392190</v>
      </c>
    </row>
    <row r="39" spans="1:13" x14ac:dyDescent="0.25">
      <c r="A39" t="s">
        <v>100</v>
      </c>
      <c r="B39">
        <v>7502964740</v>
      </c>
      <c r="C39">
        <v>0</v>
      </c>
      <c r="D39">
        <v>215492272</v>
      </c>
      <c r="E39">
        <v>0</v>
      </c>
      <c r="F39">
        <v>7718456830</v>
      </c>
    </row>
    <row r="40" spans="1:13" x14ac:dyDescent="0.25">
      <c r="A40" t="s">
        <v>101</v>
      </c>
      <c r="B40">
        <v>10560348200</v>
      </c>
      <c r="C40">
        <v>0</v>
      </c>
      <c r="D40">
        <v>367169248</v>
      </c>
      <c r="E40">
        <v>0</v>
      </c>
      <c r="F40">
        <v>10927517700</v>
      </c>
    </row>
    <row r="41" spans="1:13" x14ac:dyDescent="0.25">
      <c r="A41" t="s">
        <v>102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13" x14ac:dyDescent="0.25">
      <c r="A42" t="s">
        <v>103</v>
      </c>
      <c r="B42">
        <v>50098339800</v>
      </c>
      <c r="H42" s="43"/>
    </row>
    <row r="43" spans="1:13" x14ac:dyDescent="0.25">
      <c r="A43" t="s">
        <v>79</v>
      </c>
    </row>
    <row r="44" spans="1:13" x14ac:dyDescent="0.25">
      <c r="A44" t="s">
        <v>80</v>
      </c>
      <c r="H44" s="54"/>
      <c r="I44" s="54"/>
      <c r="J44" s="54"/>
      <c r="K44" s="54"/>
      <c r="L44" s="54"/>
      <c r="M44" s="54"/>
    </row>
    <row r="45" spans="1:13" x14ac:dyDescent="0.25">
      <c r="A45" t="s">
        <v>106</v>
      </c>
      <c r="H45" s="54"/>
      <c r="I45" s="54"/>
      <c r="J45" s="54"/>
      <c r="K45" s="54"/>
      <c r="L45" s="54"/>
      <c r="M45" s="54"/>
    </row>
    <row r="46" spans="1:13" x14ac:dyDescent="0.25">
      <c r="A46" t="s">
        <v>82</v>
      </c>
      <c r="B46" t="s">
        <v>83</v>
      </c>
      <c r="C46" t="s">
        <v>84</v>
      </c>
      <c r="D46" t="s">
        <v>85</v>
      </c>
      <c r="H46" s="54"/>
      <c r="I46" s="54"/>
      <c r="J46" s="54"/>
      <c r="K46" s="54"/>
      <c r="L46" s="54"/>
      <c r="M46" s="54"/>
    </row>
    <row r="47" spans="1:13" x14ac:dyDescent="0.25">
      <c r="A47" t="s">
        <v>86</v>
      </c>
      <c r="B47">
        <v>101</v>
      </c>
      <c r="C47">
        <v>9313</v>
      </c>
      <c r="D47">
        <v>29953</v>
      </c>
      <c r="H47" s="54"/>
      <c r="I47" s="54"/>
      <c r="J47" s="54"/>
      <c r="K47" s="54"/>
      <c r="L47" s="54"/>
      <c r="M47" s="54"/>
    </row>
    <row r="48" spans="1:13" x14ac:dyDescent="0.25">
      <c r="A48" t="s">
        <v>87</v>
      </c>
      <c r="B48">
        <v>1213170430</v>
      </c>
      <c r="C48">
        <v>2645753090</v>
      </c>
      <c r="D48">
        <v>134788912</v>
      </c>
      <c r="H48" s="54"/>
      <c r="I48" s="54"/>
      <c r="J48" s="54"/>
      <c r="K48" s="54"/>
      <c r="L48" s="54"/>
      <c r="M48" s="54"/>
    </row>
    <row r="49" spans="1:13" x14ac:dyDescent="0.25">
      <c r="A49" t="s">
        <v>88</v>
      </c>
      <c r="B49">
        <v>721444</v>
      </c>
      <c r="C49">
        <v>19833010</v>
      </c>
      <c r="D49">
        <v>20130094</v>
      </c>
      <c r="H49" s="54"/>
      <c r="I49" s="54"/>
      <c r="J49" s="54"/>
      <c r="K49" s="54"/>
      <c r="L49" s="54"/>
      <c r="M49" s="54"/>
    </row>
    <row r="50" spans="1:13" x14ac:dyDescent="0.25">
      <c r="A50" t="s">
        <v>79</v>
      </c>
      <c r="H50" s="54"/>
      <c r="I50" s="54"/>
      <c r="J50" s="54"/>
      <c r="K50" s="54"/>
      <c r="L50" s="54"/>
      <c r="M50" s="54"/>
    </row>
    <row r="51" spans="1:13" x14ac:dyDescent="0.25">
      <c r="A51" t="s">
        <v>82</v>
      </c>
      <c r="B51" t="s">
        <v>89</v>
      </c>
      <c r="C51" t="s">
        <v>90</v>
      </c>
      <c r="D51" t="s">
        <v>91</v>
      </c>
      <c r="E51" t="s">
        <v>92</v>
      </c>
      <c r="F51" t="s">
        <v>28</v>
      </c>
      <c r="H51" s="54"/>
      <c r="I51" s="54"/>
      <c r="J51" s="54"/>
      <c r="K51" s="54"/>
      <c r="L51" s="54"/>
      <c r="M51" s="54"/>
    </row>
    <row r="52" spans="1:13" x14ac:dyDescent="0.25">
      <c r="A52" t="s">
        <v>88</v>
      </c>
      <c r="B52">
        <v>38759448</v>
      </c>
      <c r="C52">
        <v>0</v>
      </c>
      <c r="D52">
        <v>1925107</v>
      </c>
      <c r="E52">
        <v>0</v>
      </c>
      <c r="F52">
        <v>40684556</v>
      </c>
      <c r="H52" s="54"/>
      <c r="I52" s="54"/>
      <c r="J52" s="54"/>
      <c r="K52" s="54"/>
      <c r="L52" s="54"/>
      <c r="M52" s="54"/>
    </row>
    <row r="53" spans="1:13" x14ac:dyDescent="0.25">
      <c r="A53" t="s">
        <v>93</v>
      </c>
      <c r="B53">
        <v>76134</v>
      </c>
      <c r="C53">
        <v>0</v>
      </c>
      <c r="D53">
        <v>2929</v>
      </c>
      <c r="E53">
        <v>0</v>
      </c>
      <c r="F53">
        <v>79063</v>
      </c>
      <c r="H53" s="54"/>
      <c r="I53" s="54"/>
      <c r="J53" s="54"/>
      <c r="K53" s="54"/>
      <c r="L53" s="54"/>
      <c r="M53" s="54"/>
    </row>
    <row r="54" spans="1:13" x14ac:dyDescent="0.25">
      <c r="A54" t="s">
        <v>94</v>
      </c>
      <c r="B54">
        <v>207074528</v>
      </c>
      <c r="C54">
        <v>0</v>
      </c>
      <c r="D54">
        <v>8399680</v>
      </c>
      <c r="E54">
        <v>0</v>
      </c>
      <c r="F54">
        <v>215474208</v>
      </c>
      <c r="H54" s="54"/>
      <c r="I54" s="54"/>
      <c r="J54" s="54"/>
      <c r="K54" s="54"/>
      <c r="L54" s="54"/>
      <c r="M54" s="54"/>
    </row>
    <row r="55" spans="1:13" x14ac:dyDescent="0.25">
      <c r="A55" t="s">
        <v>95</v>
      </c>
      <c r="B55">
        <v>6227145220</v>
      </c>
      <c r="C55">
        <v>0</v>
      </c>
      <c r="D55">
        <v>259802096</v>
      </c>
      <c r="E55">
        <v>0</v>
      </c>
      <c r="F55">
        <v>6486947330</v>
      </c>
      <c r="H55" s="54"/>
      <c r="I55" s="54"/>
      <c r="J55" s="54"/>
      <c r="K55" s="54"/>
      <c r="L55" s="54"/>
      <c r="M55" s="54"/>
    </row>
    <row r="56" spans="1:13" x14ac:dyDescent="0.25">
      <c r="A56" t="s">
        <v>96</v>
      </c>
      <c r="B56">
        <v>0</v>
      </c>
      <c r="C56">
        <v>0</v>
      </c>
      <c r="D56">
        <v>0</v>
      </c>
      <c r="E56">
        <v>0</v>
      </c>
      <c r="F56">
        <v>0</v>
      </c>
      <c r="H56" s="54"/>
      <c r="I56" s="54"/>
      <c r="J56" s="54"/>
      <c r="K56" s="54"/>
      <c r="L56" s="54"/>
      <c r="M56" s="54"/>
    </row>
    <row r="57" spans="1:13" x14ac:dyDescent="0.25">
      <c r="A57" t="s">
        <v>97</v>
      </c>
      <c r="B57">
        <v>6164329470</v>
      </c>
      <c r="C57">
        <v>0</v>
      </c>
      <c r="D57">
        <v>328492768</v>
      </c>
      <c r="E57">
        <v>0</v>
      </c>
      <c r="F57">
        <v>6492822020</v>
      </c>
      <c r="H57" s="54"/>
      <c r="I57" s="54"/>
      <c r="J57" s="54"/>
      <c r="K57" s="54"/>
      <c r="L57" s="54"/>
      <c r="M57" s="54"/>
    </row>
    <row r="58" spans="1:13" x14ac:dyDescent="0.25">
      <c r="A58" t="s">
        <v>98</v>
      </c>
      <c r="B58">
        <v>333939008</v>
      </c>
      <c r="C58">
        <v>0</v>
      </c>
      <c r="D58">
        <v>57575880</v>
      </c>
      <c r="E58">
        <v>0</v>
      </c>
      <c r="F58">
        <v>391514880</v>
      </c>
      <c r="H58" s="54"/>
      <c r="I58" s="54"/>
      <c r="J58" s="54"/>
      <c r="K58" s="54"/>
      <c r="L58" s="54"/>
      <c r="M58" s="54"/>
    </row>
    <row r="59" spans="1:13" x14ac:dyDescent="0.25">
      <c r="A59" t="s">
        <v>99</v>
      </c>
      <c r="B59">
        <v>901635328</v>
      </c>
      <c r="C59">
        <v>0</v>
      </c>
      <c r="D59">
        <v>172151888</v>
      </c>
      <c r="E59">
        <v>0</v>
      </c>
      <c r="F59">
        <v>1073787260</v>
      </c>
      <c r="H59" s="54"/>
      <c r="I59" s="54"/>
      <c r="J59" s="54"/>
      <c r="K59" s="54"/>
      <c r="L59" s="54"/>
      <c r="M59" s="54"/>
    </row>
    <row r="60" spans="1:13" x14ac:dyDescent="0.25">
      <c r="A60" t="s">
        <v>100</v>
      </c>
      <c r="B60">
        <v>2404088320</v>
      </c>
      <c r="C60">
        <v>0</v>
      </c>
      <c r="D60">
        <v>295643488</v>
      </c>
      <c r="E60">
        <v>0</v>
      </c>
      <c r="F60">
        <v>2699731710</v>
      </c>
      <c r="H60" s="54"/>
      <c r="I60" s="54"/>
      <c r="J60" s="54"/>
      <c r="K60" s="54"/>
      <c r="L60" s="54"/>
      <c r="M60" s="54"/>
    </row>
    <row r="61" spans="1:13" x14ac:dyDescent="0.25">
      <c r="A61" t="s">
        <v>101</v>
      </c>
      <c r="B61">
        <v>3305723650</v>
      </c>
      <c r="C61">
        <v>0</v>
      </c>
      <c r="D61">
        <v>467795392</v>
      </c>
      <c r="E61">
        <v>0</v>
      </c>
      <c r="F61">
        <v>3773519100</v>
      </c>
      <c r="H61" s="54"/>
      <c r="I61" s="54"/>
      <c r="J61" s="54"/>
      <c r="K61" s="54"/>
      <c r="L61" s="54"/>
      <c r="M61" s="54"/>
    </row>
    <row r="62" spans="1:13" x14ac:dyDescent="0.25">
      <c r="A62" t="s">
        <v>102</v>
      </c>
      <c r="B62">
        <v>0</v>
      </c>
      <c r="C62">
        <v>0</v>
      </c>
      <c r="D62">
        <v>0</v>
      </c>
      <c r="E62">
        <v>0</v>
      </c>
      <c r="F62">
        <v>0</v>
      </c>
      <c r="H62" s="54"/>
      <c r="I62" s="54"/>
      <c r="J62" s="54"/>
      <c r="K62" s="54"/>
      <c r="L62" s="54"/>
      <c r="M62" s="54"/>
    </row>
    <row r="63" spans="1:13" x14ac:dyDescent="0.25">
      <c r="A63" t="s">
        <v>103</v>
      </c>
      <c r="B63">
        <v>14254179300</v>
      </c>
      <c r="H63" s="54"/>
      <c r="I63" s="54"/>
      <c r="J63" s="54"/>
      <c r="K63" s="54"/>
      <c r="L63" s="54"/>
      <c r="M63" s="5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63"/>
  <sheetViews>
    <sheetView zoomScale="70" zoomScaleNormal="70" workbookViewId="0">
      <selection sqref="A1:F1048576"/>
    </sheetView>
  </sheetViews>
  <sheetFormatPr defaultRowHeight="15.75" x14ac:dyDescent="0.25"/>
  <cols>
    <col min="7" max="8" width="8.88671875" style="26"/>
    <col min="9" max="9" width="10.21875" style="26" bestFit="1" customWidth="1"/>
    <col min="10" max="10" width="9.6640625" style="26" bestFit="1" customWidth="1"/>
    <col min="11" max="11" width="8.88671875" style="26"/>
    <col min="12" max="12" width="18.5546875" style="26" customWidth="1"/>
    <col min="13" max="16384" width="8.88671875" style="26"/>
  </cols>
  <sheetData>
    <row r="1" spans="1:48" x14ac:dyDescent="0.25">
      <c r="A1" t="s">
        <v>79</v>
      </c>
      <c r="J1" s="26" t="s">
        <v>112</v>
      </c>
      <c r="L1" s="26" t="s">
        <v>0</v>
      </c>
      <c r="M1" s="26" t="s">
        <v>1</v>
      </c>
      <c r="N1" s="26" t="s">
        <v>2</v>
      </c>
      <c r="O1" s="26" t="s">
        <v>3</v>
      </c>
      <c r="P1" s="26" t="s">
        <v>4</v>
      </c>
      <c r="Q1" s="26" t="s">
        <v>5</v>
      </c>
      <c r="R1" s="26" t="s">
        <v>69</v>
      </c>
      <c r="S1" s="26" t="s">
        <v>6</v>
      </c>
      <c r="T1" s="26" t="s">
        <v>7</v>
      </c>
      <c r="U1" s="26" t="s">
        <v>8</v>
      </c>
      <c r="V1" s="26" t="s">
        <v>9</v>
      </c>
      <c r="W1" s="26" t="s">
        <v>10</v>
      </c>
      <c r="X1" s="26" t="s">
        <v>11</v>
      </c>
      <c r="Y1" s="26" t="s">
        <v>12</v>
      </c>
      <c r="Z1" s="26" t="s">
        <v>13</v>
      </c>
      <c r="AA1" s="26" t="s">
        <v>14</v>
      </c>
      <c r="AB1" s="26" t="s">
        <v>15</v>
      </c>
      <c r="AC1" s="26" t="s">
        <v>16</v>
      </c>
      <c r="AD1" s="26" t="s">
        <v>17</v>
      </c>
      <c r="AE1" s="26" t="s">
        <v>18</v>
      </c>
      <c r="AF1" s="26" t="s">
        <v>19</v>
      </c>
      <c r="AG1" s="26" t="s">
        <v>20</v>
      </c>
      <c r="AH1" s="26" t="s">
        <v>21</v>
      </c>
      <c r="AI1" s="26" t="s">
        <v>22</v>
      </c>
      <c r="AJ1" s="26" t="s">
        <v>23</v>
      </c>
      <c r="AK1" s="26" t="s">
        <v>70</v>
      </c>
      <c r="AL1" s="26" t="s">
        <v>71</v>
      </c>
      <c r="AM1" s="26" t="s">
        <v>72</v>
      </c>
      <c r="AN1" s="26" t="s">
        <v>73</v>
      </c>
      <c r="AO1" s="26" t="s">
        <v>74</v>
      </c>
      <c r="AP1" s="26" t="s">
        <v>24</v>
      </c>
      <c r="AQ1" s="26" t="s">
        <v>105</v>
      </c>
      <c r="AR1" s="26" t="s">
        <v>75</v>
      </c>
      <c r="AS1" s="26" t="s">
        <v>76</v>
      </c>
      <c r="AT1" s="26" t="s">
        <v>113</v>
      </c>
      <c r="AU1" s="26" t="s">
        <v>114</v>
      </c>
      <c r="AV1" s="45" t="s">
        <v>140</v>
      </c>
    </row>
    <row r="2" spans="1:48" x14ac:dyDescent="0.25">
      <c r="A2" t="s">
        <v>80</v>
      </c>
      <c r="I2" s="26" t="s">
        <v>0</v>
      </c>
      <c r="J2" s="26">
        <f>B15+B36+B57</f>
        <v>67988869190</v>
      </c>
      <c r="L2" s="26">
        <f>J2</f>
        <v>67988869190</v>
      </c>
      <c r="M2" s="26">
        <f>J3</f>
        <v>2717678446</v>
      </c>
      <c r="N2" s="26">
        <f>J4</f>
        <v>70706548220</v>
      </c>
      <c r="O2" s="26">
        <f>J5</f>
        <v>0</v>
      </c>
      <c r="P2" s="26">
        <f>J6</f>
        <v>0</v>
      </c>
      <c r="Q2" s="26">
        <f>J7</f>
        <v>0</v>
      </c>
      <c r="R2" s="26">
        <f>J8</f>
        <v>62939089920</v>
      </c>
      <c r="S2" s="26">
        <f>J9</f>
        <v>1915859420</v>
      </c>
      <c r="T2" s="26">
        <f>J10</f>
        <v>64854949830</v>
      </c>
      <c r="U2" s="26">
        <f>J11</f>
        <v>610</v>
      </c>
      <c r="V2" s="26">
        <f>J12</f>
        <v>72335</v>
      </c>
      <c r="W2" s="26">
        <f>J13</f>
        <v>223349</v>
      </c>
      <c r="X2" s="26">
        <f>J14</f>
        <v>7360524410</v>
      </c>
      <c r="Y2" s="26">
        <f>J15</f>
        <v>20550490360</v>
      </c>
      <c r="Z2" s="26">
        <f>J16</f>
        <v>1005071056</v>
      </c>
      <c r="AA2" s="26">
        <f>J17</f>
        <v>28916085826</v>
      </c>
      <c r="AB2" s="26">
        <f>J18</f>
        <v>4252698</v>
      </c>
      <c r="AC2" s="26">
        <f>J19</f>
        <v>154829658</v>
      </c>
      <c r="AD2" s="26">
        <f>J20</f>
        <v>141931362</v>
      </c>
      <c r="AE2" s="26">
        <f>J21</f>
        <v>301013718</v>
      </c>
      <c r="AF2" s="26">
        <f>J22</f>
        <v>291890504</v>
      </c>
      <c r="AG2" s="26">
        <f>J23</f>
        <v>9118110</v>
      </c>
      <c r="AH2" s="26">
        <f>J24</f>
        <v>9555597688</v>
      </c>
      <c r="AI2" s="26">
        <f>J25</f>
        <v>26515657730</v>
      </c>
      <c r="AJ2" s="26">
        <f>J26</f>
        <v>36071256090</v>
      </c>
      <c r="AK2" s="26">
        <f>J27</f>
        <v>1407388828</v>
      </c>
      <c r="AL2" s="26">
        <f>J28</f>
        <v>2445910510</v>
      </c>
      <c r="AM2" s="26">
        <f>J29</f>
        <v>3853299452</v>
      </c>
      <c r="AN2" s="26">
        <f>J30</f>
        <v>10962986500</v>
      </c>
      <c r="AO2" s="26">
        <f>J31</f>
        <v>28961568760</v>
      </c>
      <c r="AP2" s="26">
        <f>J32</f>
        <v>39924554960</v>
      </c>
      <c r="AQ2" s="26">
        <f>J33</f>
        <v>133695594500</v>
      </c>
      <c r="AR2" s="26">
        <f>J34</f>
        <v>306058</v>
      </c>
      <c r="AS2" s="26">
        <f>J35</f>
        <v>9293</v>
      </c>
      <c r="AT2" s="26">
        <f>J36</f>
        <v>2092946658</v>
      </c>
      <c r="AU2" s="26">
        <f>J37</f>
        <v>61941788</v>
      </c>
      <c r="AV2" s="26">
        <f>J38</f>
        <v>4009808994</v>
      </c>
    </row>
    <row r="3" spans="1:48" x14ac:dyDescent="0.25">
      <c r="A3" t="s">
        <v>81</v>
      </c>
      <c r="I3" s="26" t="s">
        <v>1</v>
      </c>
      <c r="J3" s="26">
        <f>D15+D36+D57</f>
        <v>2717678446</v>
      </c>
    </row>
    <row r="4" spans="1:48" x14ac:dyDescent="0.25">
      <c r="A4" t="s">
        <v>82</v>
      </c>
      <c r="B4" t="s">
        <v>83</v>
      </c>
      <c r="C4" t="s">
        <v>84</v>
      </c>
      <c r="D4" t="s">
        <v>85</v>
      </c>
      <c r="I4" s="26" t="s">
        <v>2</v>
      </c>
      <c r="J4" s="26">
        <f>F15+F36+F57</f>
        <v>70706548220</v>
      </c>
    </row>
    <row r="5" spans="1:48" x14ac:dyDescent="0.25">
      <c r="A5" t="s">
        <v>86</v>
      </c>
      <c r="B5">
        <v>248</v>
      </c>
      <c r="C5">
        <v>28950</v>
      </c>
      <c r="D5">
        <v>76253</v>
      </c>
      <c r="I5" s="26" t="s">
        <v>3</v>
      </c>
      <c r="J5" s="26">
        <f>B20+B41+B62</f>
        <v>0</v>
      </c>
    </row>
    <row r="6" spans="1:48" x14ac:dyDescent="0.25">
      <c r="A6" t="s">
        <v>87</v>
      </c>
      <c r="B6">
        <v>2991447550</v>
      </c>
      <c r="C6">
        <v>8224765950</v>
      </c>
      <c r="D6">
        <v>343137408</v>
      </c>
      <c r="I6" s="26" t="s">
        <v>4</v>
      </c>
      <c r="J6" s="26">
        <f>D20+D41+D62</f>
        <v>0</v>
      </c>
    </row>
    <row r="7" spans="1:48" x14ac:dyDescent="0.25">
      <c r="A7" t="s">
        <v>88</v>
      </c>
      <c r="B7">
        <v>2636017</v>
      </c>
      <c r="C7">
        <v>94041648</v>
      </c>
      <c r="D7">
        <v>77617152</v>
      </c>
      <c r="I7" s="26" t="s">
        <v>5</v>
      </c>
      <c r="J7" s="26">
        <f>F20+F41+F62</f>
        <v>0</v>
      </c>
    </row>
    <row r="8" spans="1:48" x14ac:dyDescent="0.25">
      <c r="A8" t="s">
        <v>79</v>
      </c>
      <c r="I8" s="26" t="s">
        <v>69</v>
      </c>
      <c r="J8" s="26">
        <f>B13+B34+B55</f>
        <v>62939089920</v>
      </c>
    </row>
    <row r="9" spans="1:48" x14ac:dyDescent="0.25">
      <c r="A9" t="s">
        <v>82</v>
      </c>
      <c r="B9" t="s">
        <v>89</v>
      </c>
      <c r="C9" t="s">
        <v>90</v>
      </c>
      <c r="D9" t="s">
        <v>91</v>
      </c>
      <c r="E9" t="s">
        <v>92</v>
      </c>
      <c r="F9" t="s">
        <v>28</v>
      </c>
      <c r="I9" s="26" t="s">
        <v>6</v>
      </c>
      <c r="J9" s="26">
        <f>D13+D34+D55</f>
        <v>1915859420</v>
      </c>
    </row>
    <row r="10" spans="1:48" x14ac:dyDescent="0.25">
      <c r="A10" t="s">
        <v>88</v>
      </c>
      <c r="B10">
        <v>168139104</v>
      </c>
      <c r="C10">
        <v>0</v>
      </c>
      <c r="D10">
        <v>6150383</v>
      </c>
      <c r="E10">
        <v>0</v>
      </c>
      <c r="F10">
        <v>174289488</v>
      </c>
      <c r="I10" s="26" t="s">
        <v>7</v>
      </c>
      <c r="J10" s="26">
        <f>F13+F34+F55</f>
        <v>64854949830</v>
      </c>
    </row>
    <row r="11" spans="1:48" x14ac:dyDescent="0.25">
      <c r="A11" t="s">
        <v>93</v>
      </c>
      <c r="B11">
        <v>117273</v>
      </c>
      <c r="C11">
        <v>0</v>
      </c>
      <c r="D11">
        <v>5003</v>
      </c>
      <c r="E11">
        <v>0</v>
      </c>
      <c r="F11">
        <v>122277</v>
      </c>
      <c r="I11" s="26" t="s">
        <v>8</v>
      </c>
      <c r="J11" s="26">
        <f>B5+B26+B47</f>
        <v>610</v>
      </c>
    </row>
    <row r="12" spans="1:48" x14ac:dyDescent="0.25">
      <c r="A12" t="s">
        <v>94</v>
      </c>
      <c r="B12">
        <v>1038535810</v>
      </c>
      <c r="C12">
        <v>0</v>
      </c>
      <c r="D12">
        <v>43283692</v>
      </c>
      <c r="E12">
        <v>0</v>
      </c>
      <c r="F12">
        <v>1081819520</v>
      </c>
      <c r="I12" s="26" t="s">
        <v>9</v>
      </c>
      <c r="J12" s="26">
        <f>C5+C26+C47</f>
        <v>72335</v>
      </c>
    </row>
    <row r="13" spans="1:48" x14ac:dyDescent="0.25">
      <c r="A13" t="s">
        <v>95</v>
      </c>
      <c r="B13">
        <v>31230849000</v>
      </c>
      <c r="C13">
        <v>0</v>
      </c>
      <c r="D13">
        <v>1338764540</v>
      </c>
      <c r="E13">
        <v>0</v>
      </c>
      <c r="F13">
        <v>32569614300</v>
      </c>
      <c r="I13" s="26" t="s">
        <v>10</v>
      </c>
      <c r="J13" s="26">
        <f>D5+D26+D47</f>
        <v>223349</v>
      </c>
    </row>
    <row r="14" spans="1:48" x14ac:dyDescent="0.25">
      <c r="A14" t="s">
        <v>96</v>
      </c>
      <c r="B14">
        <v>0</v>
      </c>
      <c r="C14">
        <v>0</v>
      </c>
      <c r="D14">
        <v>0</v>
      </c>
      <c r="E14">
        <v>0</v>
      </c>
      <c r="F14">
        <v>0</v>
      </c>
      <c r="I14" s="26" t="s">
        <v>11</v>
      </c>
      <c r="J14" s="26">
        <f>B6+B27+B48</f>
        <v>7360524410</v>
      </c>
    </row>
    <row r="15" spans="1:48" x14ac:dyDescent="0.25">
      <c r="A15" t="s">
        <v>97</v>
      </c>
      <c r="B15">
        <v>42588610600</v>
      </c>
      <c r="C15">
        <v>0</v>
      </c>
      <c r="D15">
        <v>2149797630</v>
      </c>
      <c r="E15">
        <v>0</v>
      </c>
      <c r="F15">
        <v>44738408400</v>
      </c>
      <c r="I15" s="26" t="s">
        <v>12</v>
      </c>
      <c r="J15" s="26">
        <f>C6+C27+C48</f>
        <v>20550490360</v>
      </c>
    </row>
    <row r="16" spans="1:48" x14ac:dyDescent="0.25">
      <c r="A16" t="s">
        <v>98</v>
      </c>
      <c r="B16">
        <v>2073037180</v>
      </c>
      <c r="C16">
        <v>0</v>
      </c>
      <c r="D16">
        <v>362413056</v>
      </c>
      <c r="E16">
        <v>0</v>
      </c>
      <c r="F16">
        <v>2435450370</v>
      </c>
      <c r="I16" s="26" t="s">
        <v>13</v>
      </c>
      <c r="J16" s="26">
        <f>D6+D27+D48</f>
        <v>1005071056</v>
      </c>
    </row>
    <row r="17" spans="1:10" x14ac:dyDescent="0.25">
      <c r="A17" t="s">
        <v>99</v>
      </c>
      <c r="B17">
        <v>5597200380</v>
      </c>
      <c r="C17">
        <v>0</v>
      </c>
      <c r="D17">
        <v>1083615100</v>
      </c>
      <c r="E17">
        <v>0</v>
      </c>
      <c r="F17">
        <v>6680815620</v>
      </c>
      <c r="I17" s="26" t="s">
        <v>14</v>
      </c>
      <c r="J17" s="26">
        <f>SUM(J14:J16)</f>
        <v>28916085826</v>
      </c>
    </row>
    <row r="18" spans="1:10" x14ac:dyDescent="0.25">
      <c r="A18" t="s">
        <v>100</v>
      </c>
      <c r="B18">
        <v>16609557500</v>
      </c>
      <c r="C18">
        <v>0</v>
      </c>
      <c r="D18">
        <v>1934817790</v>
      </c>
      <c r="E18">
        <v>0</v>
      </c>
      <c r="F18">
        <v>18544375800</v>
      </c>
      <c r="I18" s="26" t="s">
        <v>15</v>
      </c>
      <c r="J18" s="26">
        <f>B7+B28+B49</f>
        <v>4252698</v>
      </c>
    </row>
    <row r="19" spans="1:10" x14ac:dyDescent="0.25">
      <c r="A19" t="s">
        <v>101</v>
      </c>
      <c r="B19">
        <v>22206758900</v>
      </c>
      <c r="C19">
        <v>0</v>
      </c>
      <c r="D19">
        <v>3018433020</v>
      </c>
      <c r="E19">
        <v>0</v>
      </c>
      <c r="F19">
        <v>25225191400</v>
      </c>
      <c r="I19" s="26" t="s">
        <v>16</v>
      </c>
      <c r="J19" s="26">
        <f>C7+C28+C49</f>
        <v>154829658</v>
      </c>
    </row>
    <row r="20" spans="1:10" x14ac:dyDescent="0.25">
      <c r="A20" t="s">
        <v>102</v>
      </c>
      <c r="B20">
        <v>0</v>
      </c>
      <c r="C20">
        <v>0</v>
      </c>
      <c r="D20">
        <v>0</v>
      </c>
      <c r="E20">
        <v>0</v>
      </c>
      <c r="F20">
        <v>0</v>
      </c>
      <c r="I20" s="26" t="s">
        <v>17</v>
      </c>
      <c r="J20" s="26">
        <f>D7+D28+D49</f>
        <v>141931362</v>
      </c>
    </row>
    <row r="21" spans="1:10" x14ac:dyDescent="0.25">
      <c r="A21" t="s">
        <v>103</v>
      </c>
      <c r="B21">
        <v>69354160100</v>
      </c>
      <c r="I21" s="26" t="s">
        <v>18</v>
      </c>
      <c r="J21" s="26">
        <f>SUM(J18:J20)</f>
        <v>301013718</v>
      </c>
    </row>
    <row r="22" spans="1:10" x14ac:dyDescent="0.25">
      <c r="A22" t="s">
        <v>79</v>
      </c>
      <c r="I22" s="26" t="s">
        <v>19</v>
      </c>
      <c r="J22" s="26">
        <f>B10+B31+B52</f>
        <v>291890504</v>
      </c>
    </row>
    <row r="23" spans="1:10" x14ac:dyDescent="0.25">
      <c r="A23" t="s">
        <v>80</v>
      </c>
      <c r="I23" s="26" t="s">
        <v>20</v>
      </c>
      <c r="J23" s="26">
        <f>D10+D31+D52</f>
        <v>9118110</v>
      </c>
    </row>
    <row r="24" spans="1:10" x14ac:dyDescent="0.25">
      <c r="A24" t="s">
        <v>104</v>
      </c>
      <c r="I24" s="26" t="s">
        <v>21</v>
      </c>
      <c r="J24" s="26">
        <f>B17+B38+B59</f>
        <v>9555597688</v>
      </c>
    </row>
    <row r="25" spans="1:10" x14ac:dyDescent="0.25">
      <c r="A25" t="s">
        <v>82</v>
      </c>
      <c r="B25" t="s">
        <v>83</v>
      </c>
      <c r="C25" t="s">
        <v>84</v>
      </c>
      <c r="D25" t="s">
        <v>85</v>
      </c>
      <c r="I25" s="26" t="s">
        <v>22</v>
      </c>
      <c r="J25" s="26">
        <f>B18+B39+B60</f>
        <v>26515657730</v>
      </c>
    </row>
    <row r="26" spans="1:10" x14ac:dyDescent="0.25">
      <c r="A26" t="s">
        <v>86</v>
      </c>
      <c r="B26">
        <v>261</v>
      </c>
      <c r="C26">
        <v>34073</v>
      </c>
      <c r="D26">
        <v>117147</v>
      </c>
      <c r="I26" s="26" t="s">
        <v>23</v>
      </c>
      <c r="J26" s="26">
        <f>B19+B40+B61</f>
        <v>36071256090</v>
      </c>
    </row>
    <row r="27" spans="1:10" x14ac:dyDescent="0.25">
      <c r="A27" t="s">
        <v>87</v>
      </c>
      <c r="B27">
        <v>3155872000</v>
      </c>
      <c r="C27">
        <v>9680177150</v>
      </c>
      <c r="D27">
        <v>527160992</v>
      </c>
      <c r="I27" s="26" t="s">
        <v>70</v>
      </c>
      <c r="J27" s="26">
        <f>D17+D38+D59</f>
        <v>1407388828</v>
      </c>
    </row>
    <row r="28" spans="1:10" x14ac:dyDescent="0.25">
      <c r="A28" t="s">
        <v>88</v>
      </c>
      <c r="B28">
        <v>895210</v>
      </c>
      <c r="C28">
        <v>40955896</v>
      </c>
      <c r="D28">
        <v>44185408</v>
      </c>
      <c r="I28" s="26" t="s">
        <v>71</v>
      </c>
      <c r="J28" s="26">
        <f>D18+D39+D60</f>
        <v>2445910510</v>
      </c>
    </row>
    <row r="29" spans="1:10" x14ac:dyDescent="0.25">
      <c r="A29" t="s">
        <v>79</v>
      </c>
      <c r="I29" s="26" t="s">
        <v>72</v>
      </c>
      <c r="J29" s="26">
        <f>D19+D40+D61</f>
        <v>3853299452</v>
      </c>
    </row>
    <row r="30" spans="1:10" x14ac:dyDescent="0.25">
      <c r="A30" t="s">
        <v>82</v>
      </c>
      <c r="B30" t="s">
        <v>89</v>
      </c>
      <c r="C30" t="s">
        <v>90</v>
      </c>
      <c r="D30" t="s">
        <v>91</v>
      </c>
      <c r="E30" t="s">
        <v>92</v>
      </c>
      <c r="F30" t="s">
        <v>28</v>
      </c>
      <c r="I30" s="26" t="s">
        <v>73</v>
      </c>
      <c r="J30" s="26">
        <f>F17+F38+F59</f>
        <v>10962986500</v>
      </c>
    </row>
    <row r="31" spans="1:10" x14ac:dyDescent="0.25">
      <c r="A31" t="s">
        <v>88</v>
      </c>
      <c r="B31">
        <v>84994240</v>
      </c>
      <c r="C31">
        <v>0</v>
      </c>
      <c r="D31">
        <v>1042687</v>
      </c>
      <c r="E31">
        <v>0</v>
      </c>
      <c r="F31">
        <v>86036928</v>
      </c>
      <c r="I31" s="26" t="s">
        <v>74</v>
      </c>
      <c r="J31" s="26">
        <f>F18+F39+F60</f>
        <v>28961568760</v>
      </c>
    </row>
    <row r="32" spans="1:10" x14ac:dyDescent="0.25">
      <c r="A32" t="s">
        <v>93</v>
      </c>
      <c r="B32">
        <v>112651</v>
      </c>
      <c r="C32">
        <v>0</v>
      </c>
      <c r="D32">
        <v>1362</v>
      </c>
      <c r="E32">
        <v>0</v>
      </c>
      <c r="F32">
        <v>114013</v>
      </c>
      <c r="I32" s="26" t="s">
        <v>24</v>
      </c>
      <c r="J32" s="26">
        <f>F19+F40+F61</f>
        <v>39924554960</v>
      </c>
    </row>
    <row r="33" spans="1:13" x14ac:dyDescent="0.25">
      <c r="A33" t="s">
        <v>94</v>
      </c>
      <c r="B33">
        <v>847337856</v>
      </c>
      <c r="C33">
        <v>0</v>
      </c>
      <c r="D33">
        <v>10259811</v>
      </c>
      <c r="E33">
        <v>0</v>
      </c>
      <c r="F33">
        <v>857597696</v>
      </c>
      <c r="I33" s="26" t="s">
        <v>105</v>
      </c>
      <c r="J33" s="26">
        <f>B21+B42+B63</f>
        <v>133695594500</v>
      </c>
    </row>
    <row r="34" spans="1:13" x14ac:dyDescent="0.25">
      <c r="A34" t="s">
        <v>95</v>
      </c>
      <c r="B34">
        <v>25481142300</v>
      </c>
      <c r="C34">
        <v>0</v>
      </c>
      <c r="D34">
        <v>317335936</v>
      </c>
      <c r="E34">
        <v>0</v>
      </c>
      <c r="F34">
        <v>25798477800</v>
      </c>
      <c r="I34" s="26" t="s">
        <v>75</v>
      </c>
      <c r="J34" s="26">
        <f>B11+B32+B53</f>
        <v>306058</v>
      </c>
    </row>
    <row r="35" spans="1:13" x14ac:dyDescent="0.25">
      <c r="A35" t="s">
        <v>96</v>
      </c>
      <c r="B35">
        <v>0</v>
      </c>
      <c r="C35">
        <v>0</v>
      </c>
      <c r="D35">
        <v>0</v>
      </c>
      <c r="E35">
        <v>0</v>
      </c>
      <c r="F35">
        <v>0</v>
      </c>
      <c r="I35" s="26" t="s">
        <v>76</v>
      </c>
      <c r="J35" s="26">
        <f>D11+D32+D53</f>
        <v>9293</v>
      </c>
    </row>
    <row r="36" spans="1:13" x14ac:dyDescent="0.25">
      <c r="A36" t="s">
        <v>97</v>
      </c>
      <c r="B36">
        <v>19235766300</v>
      </c>
      <c r="C36">
        <v>0</v>
      </c>
      <c r="D36">
        <v>239375920</v>
      </c>
      <c r="E36">
        <v>0</v>
      </c>
      <c r="F36">
        <v>19475142700</v>
      </c>
      <c r="I36" s="26" t="s">
        <v>113</v>
      </c>
      <c r="J36" s="26">
        <f>B12+B33+B54</f>
        <v>2092946658</v>
      </c>
    </row>
    <row r="37" spans="1:13" x14ac:dyDescent="0.25">
      <c r="A37" t="s">
        <v>98</v>
      </c>
      <c r="B37">
        <v>1132122880</v>
      </c>
      <c r="C37">
        <v>0</v>
      </c>
      <c r="D37">
        <v>50710976</v>
      </c>
      <c r="E37">
        <v>0</v>
      </c>
      <c r="F37">
        <v>1182833920</v>
      </c>
      <c r="I37" s="26" t="s">
        <v>114</v>
      </c>
      <c r="J37" s="26">
        <f>D12+D33+D54</f>
        <v>61941788</v>
      </c>
    </row>
    <row r="38" spans="1:13" x14ac:dyDescent="0.25">
      <c r="A38" t="s">
        <v>99</v>
      </c>
      <c r="B38">
        <v>3056731900</v>
      </c>
      <c r="C38">
        <v>0</v>
      </c>
      <c r="D38">
        <v>151625824</v>
      </c>
      <c r="E38">
        <v>0</v>
      </c>
      <c r="F38">
        <v>3208357630</v>
      </c>
      <c r="I38" s="45" t="s">
        <v>140</v>
      </c>
      <c r="J38" s="26">
        <f>F16+F37+F58</f>
        <v>4009808994</v>
      </c>
    </row>
    <row r="39" spans="1:13" x14ac:dyDescent="0.25">
      <c r="A39" t="s">
        <v>100</v>
      </c>
      <c r="B39">
        <v>7501948420</v>
      </c>
      <c r="C39">
        <v>0</v>
      </c>
      <c r="D39">
        <v>215438320</v>
      </c>
      <c r="E39">
        <v>0</v>
      </c>
      <c r="F39">
        <v>7717386750</v>
      </c>
    </row>
    <row r="40" spans="1:13" x14ac:dyDescent="0.25">
      <c r="A40" t="s">
        <v>101</v>
      </c>
      <c r="B40">
        <v>10558680100</v>
      </c>
      <c r="C40">
        <v>0</v>
      </c>
      <c r="D40">
        <v>367064128</v>
      </c>
      <c r="E40">
        <v>0</v>
      </c>
      <c r="F40">
        <v>10925744100</v>
      </c>
    </row>
    <row r="41" spans="1:13" x14ac:dyDescent="0.25">
      <c r="A41" t="s">
        <v>102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13" x14ac:dyDescent="0.25">
      <c r="A42" t="s">
        <v>103</v>
      </c>
      <c r="B42">
        <v>50087432200</v>
      </c>
      <c r="H42" s="43"/>
    </row>
    <row r="43" spans="1:13" x14ac:dyDescent="0.25">
      <c r="A43" t="s">
        <v>79</v>
      </c>
    </row>
    <row r="44" spans="1:13" x14ac:dyDescent="0.25">
      <c r="A44" t="s">
        <v>80</v>
      </c>
      <c r="H44" s="54"/>
      <c r="I44" s="54"/>
      <c r="J44" s="54"/>
      <c r="K44" s="54"/>
      <c r="L44" s="54"/>
      <c r="M44" s="54"/>
    </row>
    <row r="45" spans="1:13" x14ac:dyDescent="0.25">
      <c r="A45" t="s">
        <v>106</v>
      </c>
      <c r="H45" s="54"/>
      <c r="I45" s="54"/>
      <c r="J45" s="54"/>
      <c r="K45" s="54"/>
      <c r="L45" s="54"/>
      <c r="M45" s="54"/>
    </row>
    <row r="46" spans="1:13" x14ac:dyDescent="0.25">
      <c r="A46" t="s">
        <v>82</v>
      </c>
      <c r="B46" t="s">
        <v>83</v>
      </c>
      <c r="C46" t="s">
        <v>84</v>
      </c>
      <c r="D46" t="s">
        <v>85</v>
      </c>
      <c r="H46" s="54"/>
      <c r="I46" s="54"/>
      <c r="J46" s="54"/>
      <c r="K46" s="54"/>
      <c r="L46" s="54"/>
      <c r="M46" s="54"/>
    </row>
    <row r="47" spans="1:13" x14ac:dyDescent="0.25">
      <c r="A47" t="s">
        <v>86</v>
      </c>
      <c r="B47">
        <v>101</v>
      </c>
      <c r="C47">
        <v>9312</v>
      </c>
      <c r="D47">
        <v>29949</v>
      </c>
      <c r="H47" s="54"/>
      <c r="I47" s="54"/>
      <c r="J47" s="54"/>
      <c r="K47" s="54"/>
      <c r="L47" s="54"/>
      <c r="M47" s="54"/>
    </row>
    <row r="48" spans="1:13" x14ac:dyDescent="0.25">
      <c r="A48" t="s">
        <v>87</v>
      </c>
      <c r="B48">
        <v>1213204860</v>
      </c>
      <c r="C48">
        <v>2645547260</v>
      </c>
      <c r="D48">
        <v>134772656</v>
      </c>
      <c r="H48" s="54"/>
      <c r="I48" s="54"/>
      <c r="J48" s="54"/>
      <c r="K48" s="54"/>
      <c r="L48" s="54"/>
      <c r="M48" s="54"/>
    </row>
    <row r="49" spans="1:13" x14ac:dyDescent="0.25">
      <c r="A49" t="s">
        <v>88</v>
      </c>
      <c r="B49">
        <v>721471</v>
      </c>
      <c r="C49">
        <v>19832114</v>
      </c>
      <c r="D49">
        <v>20128802</v>
      </c>
      <c r="H49" s="54"/>
      <c r="I49" s="54"/>
      <c r="J49" s="54"/>
      <c r="K49" s="54"/>
      <c r="L49" s="54"/>
      <c r="M49" s="54"/>
    </row>
    <row r="50" spans="1:13" x14ac:dyDescent="0.25">
      <c r="A50" t="s">
        <v>79</v>
      </c>
      <c r="H50" s="54"/>
      <c r="I50" s="54"/>
      <c r="J50" s="54"/>
      <c r="K50" s="54"/>
      <c r="L50" s="54"/>
      <c r="M50" s="54"/>
    </row>
    <row r="51" spans="1:13" x14ac:dyDescent="0.25">
      <c r="A51" t="s">
        <v>82</v>
      </c>
      <c r="B51" t="s">
        <v>89</v>
      </c>
      <c r="C51" t="s">
        <v>90</v>
      </c>
      <c r="D51" t="s">
        <v>91</v>
      </c>
      <c r="E51" t="s">
        <v>92</v>
      </c>
      <c r="F51" t="s">
        <v>28</v>
      </c>
      <c r="H51" s="54"/>
      <c r="I51" s="54"/>
      <c r="J51" s="54"/>
      <c r="K51" s="54"/>
      <c r="L51" s="54"/>
      <c r="M51" s="54"/>
    </row>
    <row r="52" spans="1:13" x14ac:dyDescent="0.25">
      <c r="A52" t="s">
        <v>88</v>
      </c>
      <c r="B52">
        <v>38757160</v>
      </c>
      <c r="C52">
        <v>0</v>
      </c>
      <c r="D52">
        <v>1925040</v>
      </c>
      <c r="E52">
        <v>0</v>
      </c>
      <c r="F52">
        <v>40682200</v>
      </c>
      <c r="H52" s="54"/>
      <c r="I52" s="54"/>
      <c r="J52" s="54"/>
      <c r="K52" s="54"/>
      <c r="L52" s="54"/>
      <c r="M52" s="54"/>
    </row>
    <row r="53" spans="1:13" x14ac:dyDescent="0.25">
      <c r="A53" t="s">
        <v>93</v>
      </c>
      <c r="B53">
        <v>76134</v>
      </c>
      <c r="C53">
        <v>0</v>
      </c>
      <c r="D53">
        <v>2928</v>
      </c>
      <c r="E53">
        <v>0</v>
      </c>
      <c r="F53">
        <v>79062</v>
      </c>
      <c r="H53" s="54"/>
      <c r="I53" s="54"/>
      <c r="J53" s="54"/>
      <c r="K53" s="54"/>
      <c r="L53" s="54"/>
      <c r="M53" s="54"/>
    </row>
    <row r="54" spans="1:13" x14ac:dyDescent="0.25">
      <c r="A54" t="s">
        <v>94</v>
      </c>
      <c r="B54">
        <v>207072992</v>
      </c>
      <c r="C54">
        <v>0</v>
      </c>
      <c r="D54">
        <v>8398285</v>
      </c>
      <c r="E54">
        <v>0</v>
      </c>
      <c r="F54">
        <v>215471280</v>
      </c>
      <c r="H54" s="54"/>
      <c r="I54" s="54"/>
      <c r="J54" s="54"/>
      <c r="K54" s="54"/>
      <c r="L54" s="54"/>
      <c r="M54" s="54"/>
    </row>
    <row r="55" spans="1:13" x14ac:dyDescent="0.25">
      <c r="A55" t="s">
        <v>95</v>
      </c>
      <c r="B55">
        <v>6227098620</v>
      </c>
      <c r="C55">
        <v>0</v>
      </c>
      <c r="D55">
        <v>259758944</v>
      </c>
      <c r="E55">
        <v>0</v>
      </c>
      <c r="F55">
        <v>6486857730</v>
      </c>
      <c r="H55" s="54"/>
      <c r="I55" s="54"/>
      <c r="J55" s="54"/>
      <c r="K55" s="54"/>
      <c r="L55" s="54"/>
      <c r="M55" s="54"/>
    </row>
    <row r="56" spans="1:13" x14ac:dyDescent="0.25">
      <c r="A56" t="s">
        <v>96</v>
      </c>
      <c r="B56">
        <v>0</v>
      </c>
      <c r="C56">
        <v>0</v>
      </c>
      <c r="D56">
        <v>0</v>
      </c>
      <c r="E56">
        <v>0</v>
      </c>
      <c r="F56">
        <v>0</v>
      </c>
      <c r="H56" s="54"/>
      <c r="I56" s="54"/>
      <c r="J56" s="54"/>
      <c r="K56" s="54"/>
      <c r="L56" s="54"/>
      <c r="M56" s="54"/>
    </row>
    <row r="57" spans="1:13" x14ac:dyDescent="0.25">
      <c r="A57" t="s">
        <v>97</v>
      </c>
      <c r="B57">
        <v>6164492290</v>
      </c>
      <c r="C57">
        <v>0</v>
      </c>
      <c r="D57">
        <v>328504896</v>
      </c>
      <c r="E57">
        <v>0</v>
      </c>
      <c r="F57">
        <v>6492997120</v>
      </c>
      <c r="H57" s="54"/>
      <c r="I57" s="54"/>
      <c r="J57" s="54"/>
      <c r="K57" s="54"/>
      <c r="L57" s="54"/>
      <c r="M57" s="54"/>
    </row>
    <row r="58" spans="1:13" x14ac:dyDescent="0.25">
      <c r="A58" t="s">
        <v>98</v>
      </c>
      <c r="B58">
        <v>333950144</v>
      </c>
      <c r="C58">
        <v>0</v>
      </c>
      <c r="D58">
        <v>57574548</v>
      </c>
      <c r="E58">
        <v>0</v>
      </c>
      <c r="F58">
        <v>391524704</v>
      </c>
      <c r="H58" s="54"/>
      <c r="I58" s="54"/>
      <c r="J58" s="54"/>
      <c r="K58" s="54"/>
      <c r="L58" s="54"/>
      <c r="M58" s="54"/>
    </row>
    <row r="59" spans="1:13" x14ac:dyDescent="0.25">
      <c r="A59" t="s">
        <v>99</v>
      </c>
      <c r="B59">
        <v>901665408</v>
      </c>
      <c r="C59">
        <v>0</v>
      </c>
      <c r="D59">
        <v>172147904</v>
      </c>
      <c r="E59">
        <v>0</v>
      </c>
      <c r="F59">
        <v>1073813250</v>
      </c>
      <c r="H59" s="54"/>
      <c r="I59" s="54"/>
      <c r="J59" s="54"/>
      <c r="K59" s="54"/>
      <c r="L59" s="54"/>
      <c r="M59" s="54"/>
    </row>
    <row r="60" spans="1:13" x14ac:dyDescent="0.25">
      <c r="A60" t="s">
        <v>100</v>
      </c>
      <c r="B60">
        <v>2404151810</v>
      </c>
      <c r="C60">
        <v>0</v>
      </c>
      <c r="D60">
        <v>295654400</v>
      </c>
      <c r="E60">
        <v>0</v>
      </c>
      <c r="F60">
        <v>2699806210</v>
      </c>
      <c r="H60" s="54"/>
      <c r="I60" s="54"/>
      <c r="J60" s="54"/>
      <c r="K60" s="54"/>
      <c r="L60" s="54"/>
      <c r="M60" s="54"/>
    </row>
    <row r="61" spans="1:13" x14ac:dyDescent="0.25">
      <c r="A61" t="s">
        <v>101</v>
      </c>
      <c r="B61">
        <v>3305817090</v>
      </c>
      <c r="C61">
        <v>0</v>
      </c>
      <c r="D61">
        <v>467802304</v>
      </c>
      <c r="E61">
        <v>0</v>
      </c>
      <c r="F61">
        <v>3773619460</v>
      </c>
      <c r="H61" s="54"/>
      <c r="I61" s="54"/>
      <c r="J61" s="54"/>
      <c r="K61" s="54"/>
      <c r="L61" s="54"/>
      <c r="M61" s="54"/>
    </row>
    <row r="62" spans="1:13" x14ac:dyDescent="0.25">
      <c r="A62" t="s">
        <v>102</v>
      </c>
      <c r="B62">
        <v>0</v>
      </c>
      <c r="C62">
        <v>0</v>
      </c>
      <c r="D62">
        <v>0</v>
      </c>
      <c r="E62">
        <v>0</v>
      </c>
      <c r="F62">
        <v>0</v>
      </c>
      <c r="H62" s="54"/>
      <c r="I62" s="54"/>
      <c r="J62" s="54"/>
      <c r="K62" s="54"/>
      <c r="L62" s="54"/>
      <c r="M62" s="54"/>
    </row>
    <row r="63" spans="1:13" x14ac:dyDescent="0.25">
      <c r="A63" t="s">
        <v>103</v>
      </c>
      <c r="B63">
        <v>14254002200</v>
      </c>
      <c r="H63" s="54"/>
      <c r="I63" s="54"/>
      <c r="J63" s="54"/>
      <c r="K63" s="54"/>
      <c r="L63" s="54"/>
      <c r="M63" s="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7"/>
  <sheetViews>
    <sheetView topLeftCell="A34" workbookViewId="0">
      <selection activeCell="G50" sqref="G50"/>
    </sheetView>
  </sheetViews>
  <sheetFormatPr defaultRowHeight="15" x14ac:dyDescent="0.2"/>
  <sheetData>
    <row r="1" spans="1:1" ht="15.75" x14ac:dyDescent="0.2">
      <c r="A1" s="18" t="s">
        <v>34</v>
      </c>
    </row>
    <row r="2" spans="1:1" ht="15.75" x14ac:dyDescent="0.2">
      <c r="A2" s="18"/>
    </row>
    <row r="3" spans="1:1" ht="15.75" x14ac:dyDescent="0.2">
      <c r="A3" s="19" t="s">
        <v>35</v>
      </c>
    </row>
    <row r="4" spans="1:1" ht="15.75" x14ac:dyDescent="0.2">
      <c r="A4" s="19"/>
    </row>
    <row r="5" spans="1:1" ht="15.75" x14ac:dyDescent="0.2">
      <c r="A5" s="19" t="s">
        <v>36</v>
      </c>
    </row>
    <row r="6" spans="1:1" ht="15.75" x14ac:dyDescent="0.2">
      <c r="A6" s="19"/>
    </row>
    <row r="7" spans="1:1" ht="15.75" x14ac:dyDescent="0.2">
      <c r="A7" s="19" t="s">
        <v>37</v>
      </c>
    </row>
    <row r="8" spans="1:1" ht="15.75" x14ac:dyDescent="0.2">
      <c r="A8" s="19"/>
    </row>
    <row r="9" spans="1:1" ht="15.75" x14ac:dyDescent="0.2">
      <c r="A9" s="19" t="s">
        <v>38</v>
      </c>
    </row>
    <row r="10" spans="1:1" ht="15.75" x14ac:dyDescent="0.2">
      <c r="A10" s="19"/>
    </row>
    <row r="11" spans="1:1" ht="15.75" x14ac:dyDescent="0.2">
      <c r="A11" s="19" t="s">
        <v>39</v>
      </c>
    </row>
    <row r="12" spans="1:1" ht="15.75" x14ac:dyDescent="0.2">
      <c r="A12" s="19"/>
    </row>
    <row r="13" spans="1:1" ht="15.75" x14ac:dyDescent="0.2">
      <c r="A13" s="19" t="s">
        <v>40</v>
      </c>
    </row>
    <row r="14" spans="1:1" ht="15.75" x14ac:dyDescent="0.2">
      <c r="A14" s="19"/>
    </row>
    <row r="15" spans="1:1" ht="15.75" x14ac:dyDescent="0.2">
      <c r="A15" s="19" t="s">
        <v>61</v>
      </c>
    </row>
    <row r="16" spans="1:1" ht="15.75" x14ac:dyDescent="0.2">
      <c r="A16" s="19"/>
    </row>
    <row r="17" spans="1:1" ht="15.75" x14ac:dyDescent="0.2">
      <c r="A17" s="19" t="s">
        <v>41</v>
      </c>
    </row>
    <row r="18" spans="1:1" ht="15.75" x14ac:dyDescent="0.2">
      <c r="A18" s="19"/>
    </row>
    <row r="19" spans="1:1" ht="15.75" x14ac:dyDescent="0.2">
      <c r="A19" s="19" t="s">
        <v>42</v>
      </c>
    </row>
    <row r="20" spans="1:1" ht="15.75" x14ac:dyDescent="0.2">
      <c r="A20" s="19"/>
    </row>
    <row r="21" spans="1:1" ht="15.75" x14ac:dyDescent="0.2">
      <c r="A21" s="19" t="s">
        <v>43</v>
      </c>
    </row>
    <row r="22" spans="1:1" ht="15.75" x14ac:dyDescent="0.2">
      <c r="A22" s="19"/>
    </row>
    <row r="23" spans="1:1" ht="15.75" x14ac:dyDescent="0.2">
      <c r="A23" s="19" t="s">
        <v>44</v>
      </c>
    </row>
    <row r="24" spans="1:1" ht="15.75" x14ac:dyDescent="0.2">
      <c r="A24" s="18"/>
    </row>
    <row r="25" spans="1:1" ht="15.75" x14ac:dyDescent="0.2">
      <c r="A25" s="18" t="s">
        <v>45</v>
      </c>
    </row>
    <row r="26" spans="1:1" ht="15.75" x14ac:dyDescent="0.2">
      <c r="A26" s="18"/>
    </row>
    <row r="27" spans="1:1" ht="15.75" x14ac:dyDescent="0.2">
      <c r="A27" s="18" t="s">
        <v>46</v>
      </c>
    </row>
    <row r="28" spans="1:1" ht="15.75" x14ac:dyDescent="0.2">
      <c r="A28" s="18"/>
    </row>
    <row r="29" spans="1:1" ht="15.75" x14ac:dyDescent="0.2">
      <c r="A29" s="18" t="s">
        <v>47</v>
      </c>
    </row>
    <row r="30" spans="1:1" ht="15.75" x14ac:dyDescent="0.2">
      <c r="A30" s="18"/>
    </row>
    <row r="31" spans="1:1" ht="15.75" x14ac:dyDescent="0.2">
      <c r="A31" s="18" t="s">
        <v>48</v>
      </c>
    </row>
    <row r="32" spans="1:1" ht="15.75" x14ac:dyDescent="0.2">
      <c r="A32" s="18"/>
    </row>
    <row r="33" spans="1:1" ht="15.75" x14ac:dyDescent="0.2">
      <c r="A33" s="18" t="s">
        <v>49</v>
      </c>
    </row>
    <row r="34" spans="1:1" ht="15.75" x14ac:dyDescent="0.2">
      <c r="A34" s="18"/>
    </row>
    <row r="35" spans="1:1" ht="15.75" x14ac:dyDescent="0.2">
      <c r="A35" s="18" t="s">
        <v>50</v>
      </c>
    </row>
    <row r="36" spans="1:1" ht="15.75" x14ac:dyDescent="0.2">
      <c r="A36" s="18"/>
    </row>
    <row r="37" spans="1:1" ht="15.75" x14ac:dyDescent="0.2">
      <c r="A37" s="18" t="s">
        <v>51</v>
      </c>
    </row>
    <row r="38" spans="1:1" ht="15.75" x14ac:dyDescent="0.2">
      <c r="A38" s="18"/>
    </row>
    <row r="39" spans="1:1" ht="15.75" x14ac:dyDescent="0.2">
      <c r="A39" s="18" t="s">
        <v>52</v>
      </c>
    </row>
    <row r="40" spans="1:1" ht="15.75" x14ac:dyDescent="0.2">
      <c r="A40" s="18"/>
    </row>
    <row r="41" spans="1:1" ht="15.75" x14ac:dyDescent="0.2">
      <c r="A41" s="18" t="s">
        <v>53</v>
      </c>
    </row>
    <row r="42" spans="1:1" ht="15.75" x14ac:dyDescent="0.2">
      <c r="A42" s="18"/>
    </row>
    <row r="43" spans="1:1" ht="15.75" x14ac:dyDescent="0.2">
      <c r="A43" s="18" t="s">
        <v>54</v>
      </c>
    </row>
    <row r="44" spans="1:1" ht="15.75" x14ac:dyDescent="0.2">
      <c r="A44" s="18"/>
    </row>
    <row r="45" spans="1:1" ht="15.75" x14ac:dyDescent="0.2">
      <c r="A45" s="18" t="s">
        <v>55</v>
      </c>
    </row>
    <row r="46" spans="1:1" ht="15.75" x14ac:dyDescent="0.2">
      <c r="A46" s="18"/>
    </row>
    <row r="47" spans="1:1" ht="15.75" x14ac:dyDescent="0.2">
      <c r="A47" s="18" t="s">
        <v>63</v>
      </c>
    </row>
    <row r="48" spans="1:1" ht="15.75" x14ac:dyDescent="0.2">
      <c r="A48" s="18"/>
    </row>
    <row r="49" spans="1:1" ht="15.75" x14ac:dyDescent="0.2">
      <c r="A49" s="18" t="s">
        <v>62</v>
      </c>
    </row>
    <row r="50" spans="1:1" ht="15.75" x14ac:dyDescent="0.2">
      <c r="A50" s="18"/>
    </row>
    <row r="51" spans="1:1" ht="15.75" x14ac:dyDescent="0.2">
      <c r="A51" s="18" t="s">
        <v>56</v>
      </c>
    </row>
    <row r="52" spans="1:1" ht="15.75" x14ac:dyDescent="0.2">
      <c r="A52" s="18"/>
    </row>
    <row r="53" spans="1:1" ht="15.75" x14ac:dyDescent="0.2">
      <c r="A53" s="18" t="s">
        <v>64</v>
      </c>
    </row>
    <row r="54" spans="1:1" ht="15.75" x14ac:dyDescent="0.2">
      <c r="A54" s="18"/>
    </row>
    <row r="55" spans="1:1" ht="15.75" x14ac:dyDescent="0.2">
      <c r="A55" s="18" t="s">
        <v>65</v>
      </c>
    </row>
    <row r="56" spans="1:1" ht="15.75" x14ac:dyDescent="0.2">
      <c r="A56" s="18"/>
    </row>
    <row r="57" spans="1:1" ht="15.75" x14ac:dyDescent="0.2">
      <c r="A57" s="18" t="s">
        <v>66</v>
      </c>
    </row>
    <row r="58" spans="1:1" ht="15.75" x14ac:dyDescent="0.2">
      <c r="A58" s="18"/>
    </row>
    <row r="59" spans="1:1" ht="15.75" x14ac:dyDescent="0.2">
      <c r="A59" s="18" t="s">
        <v>67</v>
      </c>
    </row>
    <row r="60" spans="1:1" ht="15.75" x14ac:dyDescent="0.2">
      <c r="A60" s="18"/>
    </row>
    <row r="61" spans="1:1" ht="15.75" x14ac:dyDescent="0.2">
      <c r="A61" s="18" t="s">
        <v>68</v>
      </c>
    </row>
    <row r="62" spans="1:1" ht="15.75" x14ac:dyDescent="0.2">
      <c r="A62" s="18"/>
    </row>
    <row r="63" spans="1:1" ht="15.75" x14ac:dyDescent="0.2">
      <c r="A63" s="18" t="s">
        <v>57</v>
      </c>
    </row>
    <row r="64" spans="1:1" ht="15.75" x14ac:dyDescent="0.2">
      <c r="A64" s="18"/>
    </row>
    <row r="65" spans="1:1" x14ac:dyDescent="0.2">
      <c r="A65" t="s">
        <v>77</v>
      </c>
    </row>
    <row r="67" spans="1:1" x14ac:dyDescent="0.2">
      <c r="A67" t="s">
        <v>78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0"/>
  <sheetViews>
    <sheetView zoomScale="90" zoomScaleNormal="90" workbookViewId="0">
      <selection activeCell="H6" sqref="H6"/>
    </sheetView>
  </sheetViews>
  <sheetFormatPr defaultRowHeight="15" x14ac:dyDescent="0.2"/>
  <cols>
    <col min="4" max="4" width="13.6640625" customWidth="1"/>
    <col min="5" max="5" width="10.5546875" customWidth="1"/>
    <col min="6" max="6" width="9.44140625" bestFit="1" customWidth="1"/>
    <col min="7" max="7" width="9.109375" bestFit="1" customWidth="1"/>
    <col min="8" max="8" width="9.88671875" customWidth="1"/>
    <col min="10" max="10" width="9.44140625" bestFit="1" customWidth="1"/>
    <col min="12" max="12" width="12.44140625" bestFit="1" customWidth="1"/>
  </cols>
  <sheetData>
    <row r="1" spans="1:15" x14ac:dyDescent="0.2">
      <c r="A1" s="10" t="s">
        <v>121</v>
      </c>
      <c r="B1" t="s">
        <v>128</v>
      </c>
      <c r="C1" t="s">
        <v>129</v>
      </c>
      <c r="D1" t="s">
        <v>2</v>
      </c>
      <c r="E1" t="s">
        <v>130</v>
      </c>
      <c r="F1" t="s">
        <v>131</v>
      </c>
      <c r="G1" t="s">
        <v>132</v>
      </c>
      <c r="H1" t="s">
        <v>133</v>
      </c>
    </row>
    <row r="2" spans="1:15" ht="15.75" x14ac:dyDescent="0.25">
      <c r="A2" s="10" t="s">
        <v>122</v>
      </c>
      <c r="B2" t="s">
        <v>125</v>
      </c>
      <c r="C2" t="s">
        <v>126</v>
      </c>
      <c r="D2" s="81">
        <v>16934380</v>
      </c>
      <c r="E2" s="83">
        <v>1.2503</v>
      </c>
      <c r="F2" s="85">
        <v>4.3333000000000004</v>
      </c>
      <c r="G2">
        <v>0</v>
      </c>
      <c r="H2" s="87">
        <v>0</v>
      </c>
      <c r="J2">
        <f>$A$24*E2</f>
        <v>456.35949999999997</v>
      </c>
      <c r="K2">
        <f t="shared" ref="K2:K21" si="0">$A$24*F2</f>
        <v>1581.6545000000001</v>
      </c>
      <c r="L2">
        <f t="shared" ref="L2:L20" si="1">$A$24*G2</f>
        <v>0</v>
      </c>
      <c r="M2">
        <f t="shared" ref="M2:M20" si="2">$A$24*H2</f>
        <v>0</v>
      </c>
    </row>
    <row r="3" spans="1:15" ht="15.75" x14ac:dyDescent="0.25">
      <c r="B3" t="s">
        <v>127</v>
      </c>
      <c r="C3" t="s">
        <v>126</v>
      </c>
      <c r="D3" s="82">
        <v>186176736</v>
      </c>
      <c r="E3" s="84">
        <v>13.945</v>
      </c>
      <c r="F3" s="86">
        <v>48.359099999999998</v>
      </c>
      <c r="G3">
        <v>0</v>
      </c>
      <c r="H3" s="88">
        <v>0</v>
      </c>
      <c r="J3">
        <f t="shared" ref="J3:J20" si="3">$A$24*E3</f>
        <v>5089.9250000000002</v>
      </c>
      <c r="K3">
        <f t="shared" si="0"/>
        <v>17651.071499999998</v>
      </c>
      <c r="L3">
        <f t="shared" si="1"/>
        <v>0</v>
      </c>
      <c r="M3">
        <f t="shared" si="2"/>
        <v>0</v>
      </c>
    </row>
    <row r="4" spans="1:15" ht="15.75" x14ac:dyDescent="0.25">
      <c r="A4" s="10" t="s">
        <v>123</v>
      </c>
      <c r="B4" t="s">
        <v>125</v>
      </c>
      <c r="C4" t="s">
        <v>126</v>
      </c>
      <c r="D4" s="90">
        <v>16934380</v>
      </c>
      <c r="E4">
        <v>0</v>
      </c>
      <c r="F4">
        <v>3.9422999999999999</v>
      </c>
      <c r="G4">
        <v>9.8100000000000007E-2</v>
      </c>
      <c r="H4" s="89">
        <v>0.2301</v>
      </c>
      <c r="J4">
        <f t="shared" si="3"/>
        <v>0</v>
      </c>
      <c r="K4">
        <f t="shared" si="0"/>
        <v>1438.9395</v>
      </c>
      <c r="L4">
        <f t="shared" si="1"/>
        <v>35.8065</v>
      </c>
      <c r="M4">
        <f t="shared" si="2"/>
        <v>83.986500000000007</v>
      </c>
    </row>
    <row r="5" spans="1:15" ht="15.75" x14ac:dyDescent="0.25">
      <c r="B5" t="s">
        <v>127</v>
      </c>
      <c r="C5" t="s">
        <v>126</v>
      </c>
      <c r="D5" s="90">
        <v>186176736</v>
      </c>
      <c r="E5">
        <v>0</v>
      </c>
      <c r="F5">
        <v>44.157499999999999</v>
      </c>
      <c r="G5">
        <v>1.0878000000000001</v>
      </c>
      <c r="H5" s="90">
        <v>2.5796000000000001</v>
      </c>
      <c r="J5">
        <f t="shared" si="3"/>
        <v>0</v>
      </c>
      <c r="K5">
        <f t="shared" si="0"/>
        <v>16117.487499999999</v>
      </c>
      <c r="L5">
        <f t="shared" si="1"/>
        <v>397.04700000000003</v>
      </c>
      <c r="M5">
        <f t="shared" si="2"/>
        <v>941.55400000000009</v>
      </c>
    </row>
    <row r="6" spans="1:15" x14ac:dyDescent="0.2">
      <c r="A6" s="10" t="s">
        <v>124</v>
      </c>
      <c r="J6">
        <f t="shared" si="3"/>
        <v>0</v>
      </c>
      <c r="K6">
        <f t="shared" si="0"/>
        <v>0</v>
      </c>
      <c r="L6">
        <f t="shared" si="1"/>
        <v>0</v>
      </c>
      <c r="M6">
        <f t="shared" si="2"/>
        <v>0</v>
      </c>
    </row>
    <row r="7" spans="1:15" ht="15.75" x14ac:dyDescent="0.25">
      <c r="A7" s="10" t="s">
        <v>122</v>
      </c>
      <c r="B7" t="s">
        <v>125</v>
      </c>
      <c r="C7" t="s">
        <v>126</v>
      </c>
      <c r="D7" s="72">
        <v>16935316</v>
      </c>
      <c r="E7" s="74">
        <v>1.2505999999999999</v>
      </c>
      <c r="F7" s="76">
        <v>4.3338999999999999</v>
      </c>
      <c r="G7">
        <v>0</v>
      </c>
      <c r="H7" s="78">
        <v>0</v>
      </c>
      <c r="J7">
        <f t="shared" si="3"/>
        <v>456.46899999999999</v>
      </c>
      <c r="K7">
        <f t="shared" si="0"/>
        <v>1581.8734999999999</v>
      </c>
      <c r="L7">
        <f t="shared" si="1"/>
        <v>0</v>
      </c>
      <c r="M7">
        <f t="shared" si="2"/>
        <v>0</v>
      </c>
    </row>
    <row r="8" spans="1:15" ht="15.75" x14ac:dyDescent="0.25">
      <c r="B8" t="s">
        <v>127</v>
      </c>
      <c r="C8" t="s">
        <v>126</v>
      </c>
      <c r="D8" s="73">
        <v>186179376</v>
      </c>
      <c r="E8" s="75">
        <v>13.9475</v>
      </c>
      <c r="F8" s="77">
        <v>48.363199999999999</v>
      </c>
      <c r="G8">
        <v>0</v>
      </c>
      <c r="H8" s="79">
        <v>0</v>
      </c>
      <c r="J8">
        <f t="shared" si="3"/>
        <v>5090.8374999999996</v>
      </c>
      <c r="K8">
        <f t="shared" si="0"/>
        <v>17652.567999999999</v>
      </c>
      <c r="L8">
        <f t="shared" si="1"/>
        <v>0</v>
      </c>
      <c r="M8">
        <f t="shared" si="2"/>
        <v>0</v>
      </c>
    </row>
    <row r="9" spans="1:15" ht="15.75" x14ac:dyDescent="0.25">
      <c r="A9" s="10" t="s">
        <v>123</v>
      </c>
      <c r="B9" t="s">
        <v>125</v>
      </c>
      <c r="C9" t="s">
        <v>126</v>
      </c>
      <c r="D9" s="90">
        <v>16935316</v>
      </c>
      <c r="E9">
        <v>0</v>
      </c>
      <c r="F9">
        <v>3.9428000000000001</v>
      </c>
      <c r="G9">
        <v>9.8199999999999996E-2</v>
      </c>
      <c r="H9" s="80">
        <v>0.23019999999999999</v>
      </c>
      <c r="J9">
        <f t="shared" si="3"/>
        <v>0</v>
      </c>
      <c r="K9">
        <f t="shared" si="0"/>
        <v>1439.1220000000001</v>
      </c>
      <c r="L9">
        <f t="shared" si="1"/>
        <v>35.842999999999996</v>
      </c>
      <c r="M9">
        <f t="shared" si="2"/>
        <v>84.022999999999996</v>
      </c>
    </row>
    <row r="10" spans="1:15" ht="15.75" x14ac:dyDescent="0.25">
      <c r="B10" t="s">
        <v>127</v>
      </c>
      <c r="C10" t="s">
        <v>126</v>
      </c>
      <c r="D10" s="90">
        <v>186179376</v>
      </c>
      <c r="E10">
        <v>0</v>
      </c>
      <c r="F10">
        <v>44.161799999999999</v>
      </c>
      <c r="G10">
        <v>1.0879000000000001</v>
      </c>
      <c r="H10" s="90">
        <v>2.5802</v>
      </c>
      <c r="J10">
        <f t="shared" si="3"/>
        <v>0</v>
      </c>
      <c r="K10">
        <f t="shared" si="0"/>
        <v>16119.057000000001</v>
      </c>
      <c r="L10">
        <f t="shared" si="1"/>
        <v>397.08350000000002</v>
      </c>
      <c r="M10">
        <f t="shared" si="2"/>
        <v>941.77300000000002</v>
      </c>
    </row>
    <row r="11" spans="1:15" x14ac:dyDescent="0.2">
      <c r="A11" s="10" t="s">
        <v>160</v>
      </c>
      <c r="J11">
        <f t="shared" si="3"/>
        <v>0</v>
      </c>
      <c r="K11">
        <f t="shared" si="0"/>
        <v>0</v>
      </c>
      <c r="L11">
        <f t="shared" si="1"/>
        <v>0</v>
      </c>
      <c r="M11">
        <f t="shared" si="2"/>
        <v>0</v>
      </c>
    </row>
    <row r="12" spans="1:15" ht="15.75" x14ac:dyDescent="0.25">
      <c r="A12" s="10" t="s">
        <v>122</v>
      </c>
      <c r="B12" t="s">
        <v>125</v>
      </c>
      <c r="C12" t="s">
        <v>126</v>
      </c>
      <c r="D12" s="62">
        <v>13232259</v>
      </c>
      <c r="E12" s="64">
        <v>3.4308000000000001</v>
      </c>
      <c r="F12" s="66">
        <v>16.886600000000001</v>
      </c>
      <c r="G12">
        <v>0</v>
      </c>
      <c r="H12" s="68">
        <v>0</v>
      </c>
      <c r="J12">
        <f t="shared" si="3"/>
        <v>1252.242</v>
      </c>
      <c r="K12">
        <f t="shared" si="0"/>
        <v>6163.6090000000004</v>
      </c>
      <c r="L12">
        <f t="shared" si="1"/>
        <v>0</v>
      </c>
      <c r="M12">
        <f t="shared" si="2"/>
        <v>0</v>
      </c>
    </row>
    <row r="13" spans="1:15" ht="15.75" x14ac:dyDescent="0.25">
      <c r="B13" t="s">
        <v>127</v>
      </c>
      <c r="C13" t="s">
        <v>126</v>
      </c>
      <c r="D13" s="63">
        <v>149320816</v>
      </c>
      <c r="E13" s="65">
        <v>39.966000000000001</v>
      </c>
      <c r="F13" s="67">
        <v>196.29040000000001</v>
      </c>
      <c r="G13">
        <v>0</v>
      </c>
      <c r="H13" s="69">
        <v>0</v>
      </c>
      <c r="J13">
        <f t="shared" si="3"/>
        <v>14587.59</v>
      </c>
      <c r="K13">
        <f t="shared" si="0"/>
        <v>71645.995999999999</v>
      </c>
      <c r="L13">
        <f t="shared" si="1"/>
        <v>0</v>
      </c>
      <c r="M13">
        <f t="shared" si="2"/>
        <v>0</v>
      </c>
    </row>
    <row r="14" spans="1:15" ht="15.75" x14ac:dyDescent="0.25">
      <c r="A14" s="10" t="s">
        <v>123</v>
      </c>
      <c r="B14" t="s">
        <v>125</v>
      </c>
      <c r="C14" t="s">
        <v>126</v>
      </c>
      <c r="D14" s="90">
        <v>13232259</v>
      </c>
      <c r="E14">
        <v>0</v>
      </c>
      <c r="F14">
        <v>26.899100000000001</v>
      </c>
      <c r="G14">
        <v>0.22539999999999999</v>
      </c>
      <c r="H14" s="70">
        <v>0.90759999999999996</v>
      </c>
      <c r="J14">
        <f t="shared" si="3"/>
        <v>0</v>
      </c>
      <c r="K14">
        <f t="shared" si="0"/>
        <v>9818.1715000000004</v>
      </c>
      <c r="L14">
        <f t="shared" si="1"/>
        <v>82.271000000000001</v>
      </c>
      <c r="M14">
        <f t="shared" si="2"/>
        <v>331.274</v>
      </c>
      <c r="O14" s="10"/>
    </row>
    <row r="15" spans="1:15" ht="15.75" x14ac:dyDescent="0.25">
      <c r="B15" t="s">
        <v>127</v>
      </c>
      <c r="C15" t="s">
        <v>126</v>
      </c>
      <c r="D15" s="90">
        <v>149320816</v>
      </c>
      <c r="E15">
        <v>0</v>
      </c>
      <c r="F15">
        <v>312.69529999999997</v>
      </c>
      <c r="G15">
        <v>2.6023999999999998</v>
      </c>
      <c r="H15" s="90">
        <v>10.7011</v>
      </c>
      <c r="J15">
        <f t="shared" si="3"/>
        <v>0</v>
      </c>
      <c r="K15">
        <f t="shared" si="0"/>
        <v>114133.78449999999</v>
      </c>
      <c r="L15">
        <f t="shared" si="1"/>
        <v>949.87599999999998</v>
      </c>
      <c r="M15">
        <f t="shared" si="2"/>
        <v>3905.9014999999999</v>
      </c>
    </row>
    <row r="16" spans="1:15" x14ac:dyDescent="0.2">
      <c r="A16" s="10" t="s">
        <v>161</v>
      </c>
      <c r="J16">
        <f t="shared" si="3"/>
        <v>0</v>
      </c>
      <c r="K16">
        <f t="shared" si="0"/>
        <v>0</v>
      </c>
      <c r="L16">
        <f t="shared" si="1"/>
        <v>0</v>
      </c>
      <c r="M16">
        <f t="shared" si="2"/>
        <v>0</v>
      </c>
    </row>
    <row r="17" spans="1:13" ht="15.75" x14ac:dyDescent="0.25">
      <c r="A17" s="10" t="s">
        <v>122</v>
      </c>
      <c r="B17" t="s">
        <v>125</v>
      </c>
      <c r="C17" t="s">
        <v>126</v>
      </c>
      <c r="D17" s="55">
        <v>13233151</v>
      </c>
      <c r="E17" s="56">
        <v>3.4312</v>
      </c>
      <c r="F17" s="58">
        <v>16.888200000000001</v>
      </c>
      <c r="G17">
        <v>0</v>
      </c>
      <c r="H17" s="60">
        <v>0</v>
      </c>
      <c r="J17">
        <f t="shared" si="3"/>
        <v>1252.3879999999999</v>
      </c>
      <c r="K17">
        <f t="shared" si="0"/>
        <v>6164.1930000000002</v>
      </c>
      <c r="L17">
        <f t="shared" si="1"/>
        <v>0</v>
      </c>
      <c r="M17">
        <f t="shared" si="2"/>
        <v>0</v>
      </c>
    </row>
    <row r="18" spans="1:13" ht="15.75" x14ac:dyDescent="0.25">
      <c r="B18" t="s">
        <v>127</v>
      </c>
      <c r="C18" t="s">
        <v>126</v>
      </c>
      <c r="D18" s="55">
        <v>149324448</v>
      </c>
      <c r="E18" s="57">
        <v>39.973199999999999</v>
      </c>
      <c r="F18" s="59">
        <v>196.30510000000001</v>
      </c>
      <c r="G18">
        <v>0</v>
      </c>
      <c r="H18" s="61">
        <v>0</v>
      </c>
      <c r="J18">
        <f t="shared" si="3"/>
        <v>14590.217999999999</v>
      </c>
      <c r="K18">
        <f t="shared" si="0"/>
        <v>71651.361499999999</v>
      </c>
      <c r="L18">
        <f t="shared" si="1"/>
        <v>0</v>
      </c>
      <c r="M18">
        <f t="shared" si="2"/>
        <v>0</v>
      </c>
    </row>
    <row r="19" spans="1:13" ht="15.75" x14ac:dyDescent="0.25">
      <c r="A19" s="10" t="s">
        <v>123</v>
      </c>
      <c r="B19" t="s">
        <v>125</v>
      </c>
      <c r="C19" t="s">
        <v>126</v>
      </c>
      <c r="D19" s="90">
        <v>13233151</v>
      </c>
      <c r="E19">
        <v>0</v>
      </c>
      <c r="F19">
        <v>26.901800000000001</v>
      </c>
      <c r="G19">
        <v>0.22539999999999999</v>
      </c>
      <c r="H19" s="71">
        <v>0.90769999999999995</v>
      </c>
      <c r="J19">
        <f t="shared" si="3"/>
        <v>0</v>
      </c>
      <c r="K19">
        <f t="shared" si="0"/>
        <v>9819.1570000000011</v>
      </c>
      <c r="L19">
        <f t="shared" si="1"/>
        <v>82.271000000000001</v>
      </c>
      <c r="M19">
        <f t="shared" si="2"/>
        <v>331.31049999999999</v>
      </c>
    </row>
    <row r="20" spans="1:13" ht="15.75" x14ac:dyDescent="0.25">
      <c r="B20" t="s">
        <v>127</v>
      </c>
      <c r="C20" t="s">
        <v>126</v>
      </c>
      <c r="D20" s="90">
        <v>149324448</v>
      </c>
      <c r="E20">
        <v>0</v>
      </c>
      <c r="F20">
        <v>312.71660000000003</v>
      </c>
      <c r="G20">
        <v>2.6025999999999998</v>
      </c>
      <c r="H20" s="90">
        <v>10.7041</v>
      </c>
      <c r="J20">
        <f t="shared" si="3"/>
        <v>0</v>
      </c>
      <c r="K20">
        <f t="shared" si="0"/>
        <v>114141.55900000001</v>
      </c>
      <c r="L20">
        <f t="shared" si="1"/>
        <v>949.94899999999996</v>
      </c>
      <c r="M20">
        <f t="shared" si="2"/>
        <v>3906.9965000000002</v>
      </c>
    </row>
    <row r="21" spans="1:13" x14ac:dyDescent="0.2">
      <c r="K21">
        <f t="shared" si="0"/>
        <v>0</v>
      </c>
    </row>
    <row r="22" spans="1:13" x14ac:dyDescent="0.2">
      <c r="J22" s="10" t="s">
        <v>163</v>
      </c>
    </row>
    <row r="23" spans="1:13" x14ac:dyDescent="0.2">
      <c r="A23" t="s">
        <v>136</v>
      </c>
      <c r="E23" t="s">
        <v>135</v>
      </c>
      <c r="J23" s="10" t="s">
        <v>139</v>
      </c>
    </row>
    <row r="24" spans="1:13" x14ac:dyDescent="0.2">
      <c r="A24">
        <v>365</v>
      </c>
      <c r="D24" t="s">
        <v>28</v>
      </c>
      <c r="J24" s="10" t="s">
        <v>164</v>
      </c>
    </row>
    <row r="25" spans="1:13" x14ac:dyDescent="0.2">
      <c r="E25" t="str">
        <f>E1</f>
        <v>HC</v>
      </c>
      <c r="F25" t="str">
        <f>F1</f>
        <v>NOX</v>
      </c>
      <c r="G25" t="str">
        <f>G1</f>
        <v>SO2</v>
      </c>
      <c r="H25" t="str">
        <f>H1</f>
        <v>PM2.5</v>
      </c>
      <c r="J25" t="s">
        <v>138</v>
      </c>
      <c r="L25" t="s">
        <v>153</v>
      </c>
      <c r="M25" t="s">
        <v>154</v>
      </c>
    </row>
    <row r="26" spans="1:13" x14ac:dyDescent="0.2">
      <c r="D26" t="str">
        <f>A1</f>
        <v>2030 build</v>
      </c>
      <c r="E26" s="49">
        <f>J3</f>
        <v>5089.9250000000002</v>
      </c>
      <c r="F26" s="49">
        <f>K5</f>
        <v>16117.487499999999</v>
      </c>
      <c r="G26" s="49">
        <f t="shared" ref="G26:H26" si="4">L5</f>
        <v>397.04700000000003</v>
      </c>
      <c r="H26" s="49">
        <f t="shared" si="4"/>
        <v>941.55400000000009</v>
      </c>
      <c r="I26" s="49"/>
      <c r="J26" s="49">
        <f>K3</f>
        <v>17651.071499999998</v>
      </c>
      <c r="K26" s="49"/>
      <c r="L26" s="49">
        <f>BC!AN3</f>
        <v>38454491.914879546</v>
      </c>
    </row>
    <row r="27" spans="1:13" x14ac:dyDescent="0.2">
      <c r="D27" t="str">
        <f>A6</f>
        <v>2030 nobuild</v>
      </c>
      <c r="E27" s="49">
        <f>J8</f>
        <v>5090.8374999999996</v>
      </c>
      <c r="F27" s="49">
        <f>K10</f>
        <v>16119.057000000001</v>
      </c>
      <c r="G27" s="49">
        <f t="shared" ref="G27:H27" si="5">L10</f>
        <v>397.08350000000002</v>
      </c>
      <c r="H27" s="49">
        <f t="shared" si="5"/>
        <v>941.77300000000002</v>
      </c>
      <c r="I27" s="49"/>
      <c r="J27" s="49">
        <f>K8</f>
        <v>17652.567999999999</v>
      </c>
      <c r="K27" s="49"/>
      <c r="L27" s="49">
        <f>BC!AN4</f>
        <v>38460084.826137997</v>
      </c>
    </row>
    <row r="28" spans="1:13" x14ac:dyDescent="0.2">
      <c r="D28" t="str">
        <f>A11</f>
        <v>2010 build</v>
      </c>
      <c r="E28" s="49">
        <f>J13</f>
        <v>14587.59</v>
      </c>
      <c r="F28" s="49">
        <f>K15</f>
        <v>114133.78449999999</v>
      </c>
      <c r="G28" s="49">
        <f t="shared" ref="G28:H28" si="6">L15</f>
        <v>949.87599999999998</v>
      </c>
      <c r="H28" s="49">
        <f t="shared" si="6"/>
        <v>3905.9014999999999</v>
      </c>
      <c r="I28" s="49"/>
      <c r="J28" s="49">
        <f>K13</f>
        <v>71645.995999999999</v>
      </c>
      <c r="K28" s="49"/>
      <c r="L28" s="49">
        <f>BC!AN5</f>
        <v>30417019.089601349</v>
      </c>
    </row>
    <row r="29" spans="1:13" x14ac:dyDescent="0.2">
      <c r="D29" t="str">
        <f>A16</f>
        <v>2010 nobuild</v>
      </c>
      <c r="E29" s="49">
        <f>J18</f>
        <v>14590.217999999999</v>
      </c>
      <c r="F29" s="49">
        <f>K20</f>
        <v>114141.55900000001</v>
      </c>
      <c r="G29" s="49">
        <f t="shared" ref="G29:H29" si="7">L20</f>
        <v>949.94899999999996</v>
      </c>
      <c r="H29" s="49">
        <f t="shared" si="7"/>
        <v>3906.9965000000002</v>
      </c>
      <c r="I29" s="49"/>
      <c r="J29" s="49">
        <f>K18</f>
        <v>71651.361499999999</v>
      </c>
      <c r="K29" s="49"/>
      <c r="L29" s="49">
        <f>BC!AN6</f>
        <v>30423081.32145042</v>
      </c>
    </row>
    <row r="30" spans="1:13" x14ac:dyDescent="0.2">
      <c r="D30" t="s">
        <v>137</v>
      </c>
      <c r="E30" s="49">
        <f>E27-E26</f>
        <v>0.9124999999994543</v>
      </c>
      <c r="F30" s="49">
        <f t="shared" ref="F30:H30" si="8">F27-F26</f>
        <v>1.5695000000014261</v>
      </c>
      <c r="G30" s="49">
        <f t="shared" si="8"/>
        <v>3.6499999999989541E-2</v>
      </c>
      <c r="H30" s="49">
        <f t="shared" si="8"/>
        <v>0.21899999999993724</v>
      </c>
      <c r="I30" s="49"/>
      <c r="J30" s="49">
        <f t="shared" ref="J30:L30" si="9">J27-J26</f>
        <v>1.4965000000011059</v>
      </c>
      <c r="K30" s="49"/>
      <c r="L30" s="49">
        <f t="shared" si="9"/>
        <v>5592.9112584516406</v>
      </c>
    </row>
    <row r="31" spans="1:13" x14ac:dyDescent="0.2">
      <c r="D31" s="10" t="s">
        <v>162</v>
      </c>
      <c r="E31" s="49">
        <f>E29-E28</f>
        <v>2.6279999999987922</v>
      </c>
      <c r="F31" s="49">
        <f t="shared" ref="F31:H31" si="10">F29-F28</f>
        <v>7.7745000000140863</v>
      </c>
      <c r="G31" s="49">
        <f t="shared" si="10"/>
        <v>7.2999999999979082E-2</v>
      </c>
      <c r="H31" s="49">
        <f t="shared" si="10"/>
        <v>1.0950000000002547</v>
      </c>
      <c r="I31" s="49"/>
      <c r="J31" s="49">
        <f t="shared" ref="J31:L31" si="11">J29-J28</f>
        <v>5.3654999999998836</v>
      </c>
      <c r="K31" s="49"/>
      <c r="L31" s="49">
        <f t="shared" si="11"/>
        <v>6062.2318490706384</v>
      </c>
    </row>
    <row r="32" spans="1:13" x14ac:dyDescent="0.2">
      <c r="E32" s="49"/>
      <c r="F32" s="49"/>
      <c r="G32" s="49"/>
      <c r="H32" s="49"/>
      <c r="I32" s="49"/>
      <c r="J32" s="49"/>
      <c r="K32" s="49"/>
      <c r="L32" s="49"/>
    </row>
    <row r="33" spans="4:12" x14ac:dyDescent="0.2">
      <c r="D33" t="s">
        <v>134</v>
      </c>
      <c r="E33" s="49"/>
      <c r="F33" s="49"/>
      <c r="G33" s="49"/>
      <c r="H33" s="49"/>
      <c r="I33" s="49"/>
      <c r="J33" s="49"/>
      <c r="K33" s="49"/>
      <c r="L33" s="49"/>
    </row>
    <row r="34" spans="4:12" x14ac:dyDescent="0.2">
      <c r="E34" s="49" t="str">
        <f>E25</f>
        <v>HC</v>
      </c>
      <c r="F34" s="49" t="str">
        <f>F25</f>
        <v>NOX</v>
      </c>
      <c r="G34" s="49" t="str">
        <f>G25</f>
        <v>SO2</v>
      </c>
      <c r="H34" s="49" t="str">
        <f>H25</f>
        <v>PM2.5</v>
      </c>
      <c r="I34" s="49"/>
      <c r="J34" s="49" t="str">
        <f>J25</f>
        <v>NOX2</v>
      </c>
      <c r="K34" s="49"/>
      <c r="L34" s="49"/>
    </row>
    <row r="35" spans="4:12" x14ac:dyDescent="0.2">
      <c r="D35" t="str">
        <f>D26</f>
        <v>2030 build</v>
      </c>
      <c r="E35" s="49">
        <f>J3-J2</f>
        <v>4633.5655000000006</v>
      </c>
      <c r="F35" s="49">
        <f>K5-K4</f>
        <v>14678.547999999999</v>
      </c>
      <c r="G35" s="49">
        <f>L5-L4</f>
        <v>361.2405</v>
      </c>
      <c r="H35" s="49">
        <f>M5-M4</f>
        <v>857.56750000000011</v>
      </c>
      <c r="I35" s="49"/>
      <c r="J35" s="49">
        <f>K3-K2</f>
        <v>16069.416999999998</v>
      </c>
      <c r="K35" s="49"/>
      <c r="L35" s="49"/>
    </row>
    <row r="36" spans="4:12" x14ac:dyDescent="0.2">
      <c r="D36" t="str">
        <f>D27</f>
        <v>2030 nobuild</v>
      </c>
      <c r="E36" s="49">
        <f>J8-J7</f>
        <v>4634.3684999999996</v>
      </c>
      <c r="F36" s="49">
        <f>K10-K9</f>
        <v>14679.935000000001</v>
      </c>
      <c r="G36" s="49">
        <f>L10-L9</f>
        <v>361.2405</v>
      </c>
      <c r="H36" s="49">
        <f>M10-M9</f>
        <v>857.75</v>
      </c>
      <c r="I36" s="49"/>
      <c r="J36" s="49">
        <f>K8-K7</f>
        <v>16070.6945</v>
      </c>
      <c r="K36" s="49"/>
      <c r="L36" s="49"/>
    </row>
    <row r="37" spans="4:12" x14ac:dyDescent="0.2">
      <c r="D37" t="str">
        <f>D28</f>
        <v>2010 build</v>
      </c>
      <c r="E37" s="49">
        <f>J13-J12</f>
        <v>13335.348</v>
      </c>
      <c r="F37" s="49">
        <f>K15-K14</f>
        <v>104315.613</v>
      </c>
      <c r="G37" s="49">
        <f>L15-L14</f>
        <v>867.60500000000002</v>
      </c>
      <c r="H37" s="49">
        <f>M15-M14</f>
        <v>3574.6275000000001</v>
      </c>
      <c r="I37" s="49"/>
      <c r="J37" s="49">
        <f>K13-K12</f>
        <v>65482.387000000002</v>
      </c>
      <c r="K37" s="49"/>
      <c r="L37" s="49"/>
    </row>
    <row r="38" spans="4:12" x14ac:dyDescent="0.2">
      <c r="D38" t="str">
        <f>D29</f>
        <v>2010 nobuild</v>
      </c>
      <c r="E38" s="49">
        <f>J18-J17</f>
        <v>13337.829999999998</v>
      </c>
      <c r="F38" s="49">
        <f>K20-K19</f>
        <v>104322.402</v>
      </c>
      <c r="G38" s="49">
        <f>L20-L19</f>
        <v>867.678</v>
      </c>
      <c r="H38" s="49">
        <f>M20-M19</f>
        <v>3575.6860000000001</v>
      </c>
      <c r="I38" s="49"/>
      <c r="J38" s="49">
        <f>K18-K17</f>
        <v>65487.1685</v>
      </c>
      <c r="K38" s="49"/>
      <c r="L38" s="49"/>
    </row>
    <row r="39" spans="4:12" x14ac:dyDescent="0.2">
      <c r="E39" s="49">
        <f>E36-E35</f>
        <v>0.80299999999897409</v>
      </c>
      <c r="F39" s="49">
        <f t="shared" ref="F39:H39" si="12">F36-F35</f>
        <v>1.3870000000024447</v>
      </c>
      <c r="G39" s="49">
        <f t="shared" si="12"/>
        <v>0</v>
      </c>
      <c r="H39" s="49">
        <f t="shared" si="12"/>
        <v>0.18249999999989086</v>
      </c>
      <c r="I39" s="49"/>
      <c r="J39" s="49">
        <f t="shared" ref="J39" si="13">J36-J35</f>
        <v>1.2775000000019645</v>
      </c>
      <c r="K39" s="49"/>
      <c r="L39" s="49"/>
    </row>
    <row r="40" spans="4:12" x14ac:dyDescent="0.2">
      <c r="E40" s="49">
        <f>E38-E37</f>
        <v>2.4819999999981519</v>
      </c>
      <c r="F40" s="49">
        <f t="shared" ref="F40:H40" si="14">F38-F37</f>
        <v>6.7890000000043074</v>
      </c>
      <c r="G40" s="49">
        <f t="shared" si="14"/>
        <v>7.2999999999979082E-2</v>
      </c>
      <c r="H40" s="49">
        <f t="shared" si="14"/>
        <v>1.0585000000000946</v>
      </c>
      <c r="I40" s="49"/>
      <c r="J40" s="49">
        <f t="shared" ref="J40" si="15">J38-J37</f>
        <v>4.7814999999973224</v>
      </c>
      <c r="K40" s="49"/>
      <c r="L40" s="4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TIGER</vt:lpstr>
      <vt:lpstr>BC</vt:lpstr>
      <vt:lpstr>2010 NB</vt:lpstr>
      <vt:lpstr>2010 BD</vt:lpstr>
      <vt:lpstr>2030 NB</vt:lpstr>
      <vt:lpstr>2030 BD</vt:lpstr>
      <vt:lpstr>definitions</vt:lpstr>
      <vt:lpstr>AQ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ggiaimo</dc:creator>
  <cp:lastModifiedBy>Rebekah Anderson</cp:lastModifiedBy>
  <cp:lastPrinted>2012-03-07T15:58:46Z</cp:lastPrinted>
  <dcterms:created xsi:type="dcterms:W3CDTF">2008-03-07T15:22:16Z</dcterms:created>
  <dcterms:modified xsi:type="dcterms:W3CDTF">2021-03-13T02:22:36Z</dcterms:modified>
</cp:coreProperties>
</file>